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EnDaNet\05 Netznutzungsmanagement\_Gas\Burgdorf\Sonstiges\"/>
    </mc:Choice>
  </mc:AlternateContent>
  <bookViews>
    <workbookView xWindow="0" yWindow="0" windowWidth="28800" windowHeight="1410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L12" i="7"/>
  <c r="H12" i="7"/>
  <c r="I11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<sst xmlns="http://schemas.openxmlformats.org/spreadsheetml/2006/main" count="1401" uniqueCount="679">
  <si>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</si>
  <si>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</si>
  <si>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</si>
  <si>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</si>
  <si>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</si>
  <si>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</si>
  <si>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</si>
  <si>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</si>
  <si>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</si>
  <si>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</si>
  <si>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</si>
  <si>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</si>
  <si>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</si>
  <si>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</si>
  <si>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</si>
  <si>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</si>
  <si>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</si>
  <si>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</si>
  <si>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</si>
  <si>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</si>
  <si>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</si>
  <si>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</si>
  <si>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</si>
  <si>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</si>
  <si>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</si>
  <si>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</si>
  <si>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</si>
  <si>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</si>
  <si>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</si>
  <si>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</si>
  <si>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</si>
  <si>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</si>
  <si>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</si>
  <si>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</si>
  <si>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</si>
  <si>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</si>
  <si>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</si>
  <si>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</si>
  <si>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</si>
  <si>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</si>
  <si>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</si>
  <si>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</si>
  <si>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</si>
  <si>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</si>
  <si>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</si>
  <si>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</si>
  <si>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</si>
  <si>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</si>
  <si>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</si>
  <si>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</si>
  <si>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</si>
  <si>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</si>
  <si>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</si>
  <si>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</si>
  <si>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</si>
  <si>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</si>
  <si>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</si>
  <si>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</si>
  <si>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</si>
  <si>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</si>
  <si>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</si>
  <si>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</si>
  <si>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</si>
  <si>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</si>
  <si>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</si>
  <si>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</si>
  <si>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</si>
  <si>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</si>
  <si>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</si>
  <si>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</si>
  <si>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</si>
  <si>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</si>
  <si>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</si>
  <si>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</si>
  <si>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</si>
  <si>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</si>
  <si>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</si>
  <si>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</si>
  <si>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</si>
  <si>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</si>
  <si>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</si>
  <si>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</si>
  <si>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</si>
  <si>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</si>
  <si>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</si>
  <si>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</si>
  <si>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</si>
  <si>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</si>
  <si>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</si>
  <si>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</si>
  <si>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</si>
  <si>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</si>
  <si>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</si>
  <si>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</si>
  <si>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</si>
  <si>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</si>
  <si>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</si>
  <si>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</si>
  <si>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</si>
  <si>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</si>
  <si>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</si>
  <si>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</si>
  <si>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</si>
  <si>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</si>
  <si>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</si>
  <si>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</si>
  <si>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</si>
  <si>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</si>
  <si>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</si>
  <si>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</si>
  <si>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</si>
  <si>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</si>
  <si>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</si>
  <si>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</si>
  <si>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</si>
  <si>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</si>
  <si>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</si>
  <si>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</si>
  <si>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</si>
  <si>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</si>
  <si>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</si>
  <si>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</si>
  <si>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</si>
  <si>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</si>
  <si>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</si>
  <si>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</si>
  <si>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</si>
  <si>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</si>
  <si>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</si>
  <si>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</si>
  <si>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</si>
  <si>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</si>
  <si>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</si>
  <si>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</si>
  <si>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</si>
  <si>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</si>
  <si>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</si>
  <si>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</si>
  <si>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</si>
  <si>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</si>
  <si>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</si>
  <si>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</si>
  <si>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</si>
  <si>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</si>
  <si>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</si>
  <si>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</si>
  <si>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</si>
  <si>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</si>
  <si>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</si>
  <si>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</si>
  <si>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</si>
  <si>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</si>
  <si>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</si>
  <si>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</si>
  <si>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</si>
  <si>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</si>
  <si>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</si>
  <si>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</si>
  <si>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</si>
  <si>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</si>
  <si>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</si>
  <si>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</si>
  <si>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</si>
  <si>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</si>
  <si>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</si>
  <si>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</si>
  <si>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</si>
  <si>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</si>
  <si>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</si>
  <si>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</si>
  <si>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</si>
  <si>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</si>
  <si>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</si>
  <si>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</si>
  <si>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</si>
  <si>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</si>
  <si>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</si>
  <si>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</si>
  <si>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</si>
  <si>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</si>
  <si>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</si>
  <si>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</si>
  <si>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</si>
  <si>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</si>
  <si>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</si>
  <si>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</si>
  <si>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</si>
  <si>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</si>
  <si>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</si>
  <si>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</si>
  <si>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</si>
  <si>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</si>
  <si>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</si>
  <si>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</si>
  <si>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</si>
  <si>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</si>
  <si>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</si>
  <si>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</si>
  <si>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</si>
  <si>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</si>
  <si>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</si>
  <si>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</si>
  <si>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</si>
  <si>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</si>
  <si>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</si>
  <si>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</si>
  <si>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</si>
  <si>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</si>
  <si>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</si>
  <si>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</si>
  <si>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</si>
  <si>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</si>
  <si>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</si>
  <si>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</si>
  <si>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</si>
  <si>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</si>
  <si>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</si>
  <si>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</si>
  <si>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</si>
  <si>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</si>
  <si>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</si>
  <si>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</si>
  <si>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</si>
  <si>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</si>
  <si>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</si>
  <si>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</si>
  <si>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</si>
  <si>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</si>
  <si>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</si>
  <si>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</si>
  <si>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</si>
  <si>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</si>
  <si>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</si>
  <si>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</si>
  <si>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</si>
  <si>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</si>
  <si>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</si>
  <si>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</si>
  <si>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</si>
  <si>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</si>
  <si>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</si>
  <si>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</si>
  <si>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</si>
  <si>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</si>
  <si>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</si>
  <si>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</si>
  <si>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</si>
  <si>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</si>
  <si>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</si>
  <si>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</si>
  <si>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</si>
  <si>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</si>
  <si>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</si>
  <si>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</si>
  <si>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</si>
  <si>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</si>
  <si>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</si>
  <si>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</si>
  <si>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</si>
  <si>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</si>
  <si>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</si>
  <si>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</si>
  <si>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</si>
  <si>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</si>
  <si>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</si>
  <si>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</si>
  <si>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</si>
  <si>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</si>
  <si>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</si>
  <si>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</si>
  <si>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</si>
  <si>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</si>
  <si>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</si>
  <si>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</si>
  <si>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</si>
  <si>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</si>
  <si>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</si>
  <si>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</si>
  <si>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</si>
  <si>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</si>
  <si>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</si>
  <si>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</si>
  <si>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</si>
  <si>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</si>
  <si>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</si>
  <si>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</si>
  <si>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</si>
  <si>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</si>
  <si>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</si>
  <si>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</si>
  <si>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</si>
  <si>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</si>
  <si>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</si>
  <si>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</si>
  <si>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</si>
  <si>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</si>
  <si>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</si>
  <si>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</si>
  <si>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</si>
  <si>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</si>
  <si>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</si>
  <si>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</si>
  <si>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</si>
  <si>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</si>
  <si>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</si>
  <si>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</si>
  <si>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</si>
  <si>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</si>
  <si>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</si>
  <si>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</si>
  <si>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</si>
  <si>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</si>
  <si>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</si>
  <si>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</si>
  <si>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</si>
  <si>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</si>
  <si>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</si>
  <si>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</si>
  <si>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</si>
  <si>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</si>
  <si>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</si>
  <si>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</si>
  <si>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</si>
  <si>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</si>
  <si>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</si>
  <si>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</si>
  <si>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</si>
  <si>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</si>
  <si>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</si>
  <si>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</si>
  <si>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</si>
  <si>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</si>
  <si>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</si>
  <si>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</si>
  <si>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</si>
  <si>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</si>
  <si>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</si>
  <si>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</si>
  <si>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</si>
  <si>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</si>
  <si>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</si>
  <si>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</si>
  <si>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</si>
  <si>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</si>
  <si>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</si>
  <si>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</si>
  <si>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</si>
  <si>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</si>
  <si>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</si>
  <si>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</si>
  <si>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</si>
  <si>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</si>
  <si>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</si>
  <si>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</si>
  <si>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</si>
  <si>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</si>
  <si>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</si>
  <si>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</si>
  <si>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</si>
  <si>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</si>
  <si>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</si>
  <si>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</si>
  <si>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</si>
  <si>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</si>
  <si>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</si>
  <si>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</si>
  <si>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</si>
  <si>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</si>
  <si>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</si>
  <si>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</si>
  <si>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</si>
  <si>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</si>
  <si>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</si>
  <si>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</si>
  <si>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</si>
  <si>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</si>
  <si>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</si>
  <si>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</si>
  <si>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</si>
  <si>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</si>
  <si>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</si>
  <si>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</si>
  <si>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</si>
  <si>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</si>
  <si>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</si>
  <si>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</si>
  <si>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</si>
  <si>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</si>
  <si>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</si>
  <si>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</si>
  <si>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</si>
  <si>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</si>
  <si>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</si>
  <si>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</si>
  <si>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</si>
  <si>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</si>
  <si>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</si>
  <si>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</si>
  <si>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</si>
  <si>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</si>
  <si>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</si>
  <si>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</si>
  <si>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</si>
  <si>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</si>
  <si>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</si>
  <si>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</si>
  <si>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</si>
  <si>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</si>
  <si>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</si>
  <si>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</si>
  <si>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</si>
  <si>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</si>
  <si>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</si>
  <si>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</si>
  <si>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</si>
  <si>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</si>
  <si>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</si>
  <si>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</si>
  <si>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</si>
  <si>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</si>
  <si>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</si>
  <si>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</si>
  <si>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</si>
  <si>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</si>
  <si>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</si>
  <si>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</si>
  <si>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</si>
  <si>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</si>
  <si>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</si>
  <si>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</si>
  <si>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</si>
  <si>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</si>
  <si>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</si>
  <si>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</si>
  <si>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</si>
  <si>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</si>
  <si>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</si>
  <si>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</si>
  <si>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</si>
  <si>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</si>
  <si>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</si>
  <si>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</si>
  <si>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</si>
  <si>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</si>
  <si>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</si>
  <si>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</si>
  <si>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</si>
  <si>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</si>
  <si>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</si>
  <si>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</si>
  <si>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</si>
  <si>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</si>
  <si>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</si>
  <si>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</si>
  <si>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</si>
  <si>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</si>
  <si>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</si>
  <si>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</si>
  <si>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</si>
  <si>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</si>
  <si>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</si>
  <si>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</si>
  <si>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</si>
  <si>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</si>
  <si>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</si>
  <si>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</si>
  <si>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</si>
  <si>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</si>
  <si>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</si>
  <si>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</si>
  <si>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</si>
  <si>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</si>
  <si>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</si>
  <si>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</si>
  <si>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</si>
  <si>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</si>
  <si>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</si>
  <si>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</si>
  <si>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</si>
  <si>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</si>
  <si>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</si>
  <si>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</si>
  <si>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</si>
  <si>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</si>
  <si>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</si>
  <si>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</si>
  <si>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</si>
  <si>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</si>
  <si>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</si>
  <si>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</si>
  <si>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</si>
  <si>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</si>
  <si>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</si>
  <si>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</si>
  <si>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</si>
  <si>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</si>
  <si>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</si>
  <si>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</si>
  <si>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</si>
  <si>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</si>
  <si>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</si>
  <si>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</si>
  <si>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</si>
  <si>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</si>
  <si>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</si>
  <si>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</si>
  <si>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</si>
  <si>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</si>
  <si>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</si>
  <si>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</si>
  <si>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</si>
  <si>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</si>
  <si>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</si>
  <si>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</si>
  <si>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</si>
  <si>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</si>
  <si>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</si>
  <si>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</si>
  <si>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</si>
  <si>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</si>
  <si>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</si>
  <si>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</si>
  <si>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</si>
  <si>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</si>
  <si>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</si>
  <si>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</si>
  <si>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</si>
  <si>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</si>
  <si>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</si>
  <si>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</si>
  <si>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</si>
  <si>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</si>
  <si>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</si>
  <si>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</si>
  <si>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</si>
  <si>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</si>
  <si>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</si>
  <si>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</si>
  <si>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</si>
  <si>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</si>
  <si>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</si>
  <si>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</si>
  <si>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</si>
  <si>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</si>
  <si>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</si>
  <si>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</si>
  <si>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</si>
  <si>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</si>
  <si>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</si>
  <si>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</si>
  <si>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</si>
  <si>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</si>
  <si>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</si>
  <si>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</si>
  <si>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</si>
  <si>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</si>
  <si>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</si>
  <si>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</si>
  <si>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</si>
  <si>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</si>
  <si>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</si>
  <si>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</si>
  <si>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</si>
  <si>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</si>
  <si>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</si>
  <si>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</si>
  <si>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</si>
  <si>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</si>
  <si>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</si>
  <si>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</si>
  <si>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</si>
  <si>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</si>
  <si>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</si>
  <si>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</si>
  <si>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</si>
  <si>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</si>
  <si>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</si>
  <si>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</si>
  <si>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</si>
  <si>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</si>
  <si>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</si>
  <si>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</si>
  <si>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</si>
  <si>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</si>
  <si>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</si>
  <si>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</si>
  <si>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</si>
  <si>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</si>
  <si>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</si>
  <si>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</si>
  <si>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</si>
  <si>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</si>
  <si>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</si>
  <si>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</si>
  <si>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</si>
  <si>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</si>
  <si>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</si>
  <si>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</si>
  <si>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</si>
  <si>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</si>
  <si>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</si>
  <si>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</si>
  <si>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</si>
  <si>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</si>
  <si>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</si>
  <si>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</si>
  <si>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</si>
  <si>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</si>
  <si>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</si>
  <si>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</si>
  <si>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</si>
  <si>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</si>
  <si>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</si>
  <si>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</si>
  <si>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</si>
  <si>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</si>
  <si>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</si>
  <si>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</si>
  <si>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</si>
  <si>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</si>
  <si>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</si>
  <si>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</si>
  <si>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</si>
  <si>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</si>
  <si>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</si>
  <si>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</si>
  <si>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</si>
  <si>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</si>
  <si>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</si>
  <si>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</si>
  <si>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</si>
  <si>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</si>
  <si>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</si>
  <si>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</si>
  <si>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</si>
  <si>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</si>
  <si>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</si>
  <si>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</si>
  <si>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</si>
  <si>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</si>
  <si>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</si>
  <si>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</si>
  <si>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</si>
  <si>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</si>
  <si>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</si>
  <si>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</si>
  <si>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</si>
  <si>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</si>
  <si>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</si>
  <si>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</si>
  <si>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</si>
  <si>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</si>
  <si>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</si>
  <si>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</si>
  <si>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</si>
  <si>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</si>
  <si>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</si>
  <si>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Burgdorf Netz GmbH</t>
  </si>
  <si>
    <t>98701054000004</t>
  </si>
  <si>
    <t>Vor dem Hannoverschen Tor 12</t>
  </si>
  <si>
    <t>Burgdorf</t>
  </si>
  <si>
    <t>Team Netznutzungsmanagement</t>
  </si>
  <si>
    <t>sw.burgdorf@edi-gas.de</t>
  </si>
  <si>
    <t>0361/564-2320</t>
  </si>
  <si>
    <t>Netz Burgdorf</t>
  </si>
  <si>
    <t>THE0NKH701054000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</si>
  <si>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</si>
  <si>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</si>
  <si>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</si>
  <si>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</si>
  <si>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</si>
  <si>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</si>
  <si>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</si>
  <si>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</si>
  <si>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</si>
  <si>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</si>
  <si>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</si>
  <si>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</si>
  <si>
    <t>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</si>
</sst>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2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31303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Netz Burgdorf</v>
      </c>
      <c r="E28" s="38"/>
      <c r="F28" s="11"/>
      <c r="G28" s="2"/>
    </row>
    <row r="29" spans="1:15">
      <c r="B29" s="15"/>
      <c r="C29" s="22" t="s">
        <v>393</v>
      </c>
      <c r="D29" s="45" t="s">
        <v>664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57" priority="3">
      <formula>IF(CELL("Zeile",D30)&lt;$D$25+CELL("Zeile",$D$29),1,0)</formula>
    </cfRule>
  </conditionalFormatting>
  <conditionalFormatting sqref="D30:D48">
    <cfRule type="expression" dxfId="56" priority="2">
      <formula>IF(CELL(D30)&lt;$D$27+27,1,0)</formula>
    </cfRule>
  </conditionalFormatting>
  <conditionalFormatting sqref="D29">
    <cfRule type="expression" dxfId="55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E42" sqref="E42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Burgdorf Netz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Netz Burgdorf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98701054000004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665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139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F23" sqref="F23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657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Netz Burgdorf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353">
        <v>98701054000004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 t="str">
        <f>INDEX('SLP-Verfahren'!D45:D59,'SLP-Temp-Gebiet #01'!F10)</f>
        <v>DWD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4" t="s">
        <v>584</v>
      </c>
      <c r="D13" s="354"/>
      <c r="E13" s="354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5" t="s">
        <v>445</v>
      </c>
      <c r="D14" s="355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5" t="s">
        <v>385</v>
      </c>
      <c r="D15" s="355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139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DWD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678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10338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503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0.5333</v>
      </c>
      <c r="F32" s="288">
        <f>ROUND(F33/$D$33,4)</f>
        <v>0.26669999999999999</v>
      </c>
      <c r="G32" s="288">
        <f t="shared" ref="G32:N32" si="3">ROUND(G33/$D$33,4)</f>
        <v>0.1333</v>
      </c>
      <c r="H32" s="288">
        <f t="shared" si="3"/>
        <v>6.6699999999999995E-2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604</v>
      </c>
      <c r="F36" s="157" t="s">
        <v>604</v>
      </c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DWD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Hannover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f>E25</f>
        <v>10338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f>F29</f>
        <v>4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1</v>
      </c>
      <c r="H64" s="179">
        <f t="shared" si="11"/>
        <v>1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0.5333</v>
      </c>
      <c r="F66" s="288">
        <f>ROUND(F67/$D$67,4)</f>
        <v>0.26669999999999999</v>
      </c>
      <c r="G66" s="288">
        <f t="shared" ref="G66:N66" si="12">ROUND(G67/$D$67,4)</f>
        <v>0.1333</v>
      </c>
      <c r="H66" s="288">
        <f t="shared" si="12"/>
        <v>6.6699999999999995E-2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1.875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6" t="s">
        <v>580</v>
      </c>
      <c r="D73" s="356"/>
      <c r="E73" s="356"/>
      <c r="F73" s="356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0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Netz Burgdorf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4" t="s">
        <v>584</v>
      </c>
      <c r="D13" s="354"/>
      <c r="E13" s="354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5" t="s">
        <v>445</v>
      </c>
      <c r="D14" s="355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5" t="s">
        <v>385</v>
      </c>
      <c r="D15" s="355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6" t="s">
        <v>580</v>
      </c>
      <c r="D72" s="356"/>
      <c r="E72" s="356"/>
      <c r="F72" s="35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Y13" sqref="Y13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Burgdorf Netz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Netz Burgdorf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98701054000004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Netz Burgdorf</v>
      </c>
      <c r="D12" s="63" t="s">
        <v>248</v>
      </c>
      <c r="E12" s="166" t="s">
        <v>666</v>
      </c>
      <c r="F12" s="308" t="str">
        <f>VLOOKUP($E12,'BDEW-Standard'!$B$3:$M$94,F$9,0)</f>
        <v>BA4</v>
      </c>
      <c r="H12" s="279">
        <f>ROUND(VLOOKUP($E12,'BDEW-Standard'!$B$3:$M$94,H$9,0),7)</f>
        <v>0.93158890000000005</v>
      </c>
      <c r="I12" s="279">
        <f>ROUND(VLOOKUP($E12,'BDEW-Standard'!$B$3:$M$94,I$9,0),7)</f>
        <v>-33.35</v>
      </c>
      <c r="J12" s="279">
        <f>ROUND(VLOOKUP($E12,'BDEW-Standard'!$B$3:$M$94,J$9,0),7)</f>
        <v>5.7212303000000002</v>
      </c>
      <c r="K12" s="279">
        <f>ROUND(VLOOKUP($E12,'BDEW-Standard'!$B$3:$M$94,K$9,0),7)</f>
        <v>0.66564939999999995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6" si="1">($H12/(1+($I12/($Q$9-$L12))^$J12)+$K12)+MAX($M12*$Q$9+$N12,$O12*$Q$9+$P12)</f>
        <v>1.0766391850538448</v>
      </c>
      <c r="R12" s="282">
        <f>ROUND(VLOOKUP(MID($E12,4,3),'Wochentag F(WT)'!$B$7:$J$22,R$9,0),4)</f>
        <v>1.0848</v>
      </c>
      <c r="S12" s="282">
        <f>ROUND(VLOOKUP(MID($E12,4,3),'Wochentag F(WT)'!$B$7:$J$22,S$9,0),4)</f>
        <v>1.1211</v>
      </c>
      <c r="T12" s="282">
        <f>ROUND(VLOOKUP(MID($E12,4,3),'Wochentag F(WT)'!$B$7:$J$22,T$9,0),4)</f>
        <v>1.0769</v>
      </c>
      <c r="U12" s="282">
        <f>ROUND(VLOOKUP(MID($E12,4,3),'Wochentag F(WT)'!$B$7:$J$22,U$9,0),4)</f>
        <v>1.1353</v>
      </c>
      <c r="V12" s="282">
        <f>ROUND(VLOOKUP(MID($E12,4,3),'Wochentag F(WT)'!$B$7:$J$22,V$9,0),4)</f>
        <v>1.1402000000000001</v>
      </c>
      <c r="W12" s="282">
        <f>ROUND(VLOOKUP(MID($E12,4,3),'Wochentag F(WT)'!$B$7:$J$22,W$9,0),4)</f>
        <v>0.48520000000000002</v>
      </c>
      <c r="X12" s="283">
        <f>7-SUM(R12:W12)</f>
        <v>0.95650000000000013</v>
      </c>
      <c r="Y12" s="304"/>
      <c r="Z12" s="213"/>
    </row>
    <row r="13" spans="2:26" s="144" customFormat="1">
      <c r="B13" s="145">
        <v>2</v>
      </c>
      <c r="C13" s="146" t="str">
        <f t="shared" si="0"/>
        <v>Netz Burgdorf</v>
      </c>
      <c r="D13" s="63" t="s">
        <v>248</v>
      </c>
      <c r="E13" s="166" t="s">
        <v>667</v>
      </c>
      <c r="F13" s="308" t="str">
        <f>VLOOKUP($E13,'BDEW-Standard'!$B$3:$M$94,F$9,0)</f>
        <v>BD4</v>
      </c>
      <c r="H13" s="279">
        <f>ROUND(VLOOKUP($E13,'BDEW-Standard'!$B$3:$M$94,H$9,0),7)</f>
        <v>3.75</v>
      </c>
      <c r="I13" s="279">
        <f>ROUND(VLOOKUP($E13,'BDEW-Standard'!$B$3:$M$94,I$9,0),7)</f>
        <v>-37.5</v>
      </c>
      <c r="J13" s="279">
        <f>ROUND(VLOOKUP($E13,'BDEW-Standard'!$B$3:$M$94,J$9,0),7)</f>
        <v>6.8</v>
      </c>
      <c r="K13" s="279">
        <f>ROUND(VLOOKUP($E13,'BDEW-Standard'!$B$3:$M$94,K$9,0),7)</f>
        <v>6.0911300000000002E-2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1.0126136468627658</v>
      </c>
      <c r="R13" s="282">
        <f>ROUND(VLOOKUP(MID($E13,4,3),'Wochentag F(WT)'!$B$7:$J$22,R$9,0),4)</f>
        <v>1.1052</v>
      </c>
      <c r="S13" s="282">
        <f>ROUND(VLOOKUP(MID($E13,4,3),'Wochentag F(WT)'!$B$7:$J$22,S$9,0),4)</f>
        <v>1.0857000000000001</v>
      </c>
      <c r="T13" s="282">
        <f>ROUND(VLOOKUP(MID($E13,4,3),'Wochentag F(WT)'!$B$7:$J$22,T$9,0),4)</f>
        <v>1.0378000000000001</v>
      </c>
      <c r="U13" s="282">
        <f>ROUND(VLOOKUP(MID($E13,4,3),'Wochentag F(WT)'!$B$7:$J$22,U$9,0),4)</f>
        <v>1.0622</v>
      </c>
      <c r="V13" s="282">
        <f>ROUND(VLOOKUP(MID($E13,4,3),'Wochentag F(WT)'!$B$7:$J$22,V$9,0),4)</f>
        <v>1.0266</v>
      </c>
      <c r="W13" s="282">
        <f>ROUND(VLOOKUP(MID($E13,4,3),'Wochentag F(WT)'!$B$7:$J$22,W$9,0),4)</f>
        <v>0.76290000000000002</v>
      </c>
      <c r="X13" s="283">
        <f t="shared" ref="X13:X26" si="2">7-SUM(R13:W13)</f>
        <v>0.91959999999999997</v>
      </c>
      <c r="Y13" s="304"/>
      <c r="Z13" s="213"/>
    </row>
    <row r="14" spans="2:26" s="144" customFormat="1">
      <c r="B14" s="145">
        <v>3</v>
      </c>
      <c r="C14" s="146" t="str">
        <f t="shared" si="0"/>
        <v>Netz Burgdorf</v>
      </c>
      <c r="D14" s="63" t="s">
        <v>248</v>
      </c>
      <c r="E14" s="166" t="s">
        <v>668</v>
      </c>
      <c r="F14" s="308" t="str">
        <f>VLOOKUP($E14,'BDEW-Standard'!$B$3:$M$94,F$9,0)</f>
        <v>BH4</v>
      </c>
      <c r="H14" s="279">
        <f>ROUND(VLOOKUP($E14,'BDEW-Standard'!$B$3:$M$94,H$9,0),7)</f>
        <v>2.4595180999999999</v>
      </c>
      <c r="I14" s="279">
        <f>ROUND(VLOOKUP($E14,'BDEW-Standard'!$B$3:$M$94,I$9,0),7)</f>
        <v>-35.253212400000002</v>
      </c>
      <c r="J14" s="279">
        <f>ROUND(VLOOKUP($E14,'BDEW-Standard'!$B$3:$M$94,J$9,0),7)</f>
        <v>6.0587001000000003</v>
      </c>
      <c r="K14" s="279">
        <f>ROUND(VLOOKUP($E14,'BDEW-Standard'!$B$3:$M$94,K$9,0),7)</f>
        <v>0.16473699999999999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1.043802057143173</v>
      </c>
      <c r="R14" s="282">
        <f>ROUND(VLOOKUP(MID($E14,4,3),'Wochentag F(WT)'!$B$7:$J$22,R$9,0),4)</f>
        <v>0.97670000000000001</v>
      </c>
      <c r="S14" s="282">
        <f>ROUND(VLOOKUP(MID($E14,4,3),'Wochentag F(WT)'!$B$7:$J$22,S$9,0),4)</f>
        <v>1.0388999999999999</v>
      </c>
      <c r="T14" s="282">
        <f>ROUND(VLOOKUP(MID($E14,4,3),'Wochentag F(WT)'!$B$7:$J$22,T$9,0),4)</f>
        <v>1.0027999999999999</v>
      </c>
      <c r="U14" s="282">
        <f>ROUND(VLOOKUP(MID($E14,4,3),'Wochentag F(WT)'!$B$7:$J$22,U$9,0),4)</f>
        <v>1.0162</v>
      </c>
      <c r="V14" s="282">
        <f>ROUND(VLOOKUP(MID($E14,4,3),'Wochentag F(WT)'!$B$7:$J$22,V$9,0),4)</f>
        <v>1.0024</v>
      </c>
      <c r="W14" s="282">
        <f>ROUND(VLOOKUP(MID($E14,4,3),'Wochentag F(WT)'!$B$7:$J$22,W$9,0),4)</f>
        <v>1.0043</v>
      </c>
      <c r="X14" s="283">
        <f t="shared" si="2"/>
        <v>0.95870000000000122</v>
      </c>
      <c r="Y14" s="304"/>
      <c r="Z14" s="213"/>
    </row>
    <row r="15" spans="2:26" s="144" customFormat="1">
      <c r="B15" s="145">
        <v>4</v>
      </c>
      <c r="C15" s="146" t="str">
        <f t="shared" si="0"/>
        <v>Netz Burgdorf</v>
      </c>
      <c r="D15" s="63" t="s">
        <v>248</v>
      </c>
      <c r="E15" s="166" t="s">
        <v>669</v>
      </c>
      <c r="F15" s="308" t="str">
        <f>VLOOKUP($E15,'BDEW-Standard'!$B$3:$M$94,F$9,0)</f>
        <v>GA4</v>
      </c>
      <c r="H15" s="279">
        <f>ROUND(VLOOKUP($E15,'BDEW-Standard'!$B$3:$M$94,H$9,0),7)</f>
        <v>2.8195655999999998</v>
      </c>
      <c r="I15" s="279">
        <f>ROUND(VLOOKUP($E15,'BDEW-Standard'!$B$3:$M$94,I$9,0),7)</f>
        <v>-36</v>
      </c>
      <c r="J15" s="279">
        <f>ROUND(VLOOKUP($E15,'BDEW-Standard'!$B$3:$M$94,J$9,0),7)</f>
        <v>7.7368518000000002</v>
      </c>
      <c r="K15" s="279">
        <f>ROUND(VLOOKUP($E15,'BDEW-Standard'!$B$3:$M$94,K$9,0),7)</f>
        <v>0.157281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0.96576337685759206</v>
      </c>
      <c r="R15" s="282">
        <f>ROUND(VLOOKUP(MID($E15,4,3),'Wochentag F(WT)'!$B$7:$J$22,R$9,0),4)</f>
        <v>0.93220000000000003</v>
      </c>
      <c r="S15" s="282">
        <f>ROUND(VLOOKUP(MID($E15,4,3),'Wochentag F(WT)'!$B$7:$J$22,S$9,0),4)</f>
        <v>0.98939999999999995</v>
      </c>
      <c r="T15" s="282">
        <f>ROUND(VLOOKUP(MID($E15,4,3),'Wochentag F(WT)'!$B$7:$J$22,T$9,0),4)</f>
        <v>1.0033000000000001</v>
      </c>
      <c r="U15" s="282">
        <f>ROUND(VLOOKUP(MID($E15,4,3),'Wochentag F(WT)'!$B$7:$J$22,U$9,0),4)</f>
        <v>1.0108999999999999</v>
      </c>
      <c r="V15" s="282">
        <f>ROUND(VLOOKUP(MID($E15,4,3),'Wochentag F(WT)'!$B$7:$J$22,V$9,0),4)</f>
        <v>1.018</v>
      </c>
      <c r="W15" s="282">
        <f>ROUND(VLOOKUP(MID($E15,4,3),'Wochentag F(WT)'!$B$7:$J$22,W$9,0),4)</f>
        <v>1.0356000000000001</v>
      </c>
      <c r="X15" s="283">
        <f t="shared" si="2"/>
        <v>1.0106000000000002</v>
      </c>
      <c r="Y15" s="304"/>
      <c r="Z15" s="213"/>
    </row>
    <row r="16" spans="2:26" s="144" customFormat="1">
      <c r="B16" s="145">
        <v>5</v>
      </c>
      <c r="C16" s="146" t="str">
        <f t="shared" si="0"/>
        <v>Netz Burgdorf</v>
      </c>
      <c r="D16" s="63" t="s">
        <v>248</v>
      </c>
      <c r="E16" s="166" t="s">
        <v>670</v>
      </c>
      <c r="F16" s="308" t="str">
        <f>VLOOKUP($E16,'BDEW-Standard'!$B$3:$M$94,F$9,0)</f>
        <v>GB4</v>
      </c>
      <c r="H16" s="279">
        <f>ROUND(VLOOKUP($E16,'BDEW-Standard'!$B$3:$M$94,H$9,0),7)</f>
        <v>3.6017736</v>
      </c>
      <c r="I16" s="279">
        <f>ROUND(VLOOKUP($E16,'BDEW-Standard'!$B$3:$M$94,I$9,0),7)</f>
        <v>-37.882536799999997</v>
      </c>
      <c r="J16" s="279">
        <f>ROUND(VLOOKUP($E16,'BDEW-Standard'!$B$3:$M$94,J$9,0),7)</f>
        <v>6.9836070000000001</v>
      </c>
      <c r="K16" s="279">
        <f>ROUND(VLOOKUP($E16,'BDEW-Standard'!$B$3:$M$94,K$9,0),7)</f>
        <v>5.4826199999999999E-2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0.90239375975311864</v>
      </c>
      <c r="R16" s="282">
        <f>ROUND(VLOOKUP(MID($E16,4,3),'Wochentag F(WT)'!$B$7:$J$22,R$9,0),4)</f>
        <v>0.98970000000000002</v>
      </c>
      <c r="S16" s="282">
        <f>ROUND(VLOOKUP(MID($E16,4,3),'Wochentag F(WT)'!$B$7:$J$22,S$9,0),4)</f>
        <v>0.9627</v>
      </c>
      <c r="T16" s="282">
        <f>ROUND(VLOOKUP(MID($E16,4,3),'Wochentag F(WT)'!$B$7:$J$22,T$9,0),4)</f>
        <v>1.0507</v>
      </c>
      <c r="U16" s="282">
        <f>ROUND(VLOOKUP(MID($E16,4,3),'Wochentag F(WT)'!$B$7:$J$22,U$9,0),4)</f>
        <v>1.0551999999999999</v>
      </c>
      <c r="V16" s="282">
        <f>ROUND(VLOOKUP(MID($E16,4,3),'Wochentag F(WT)'!$B$7:$J$22,V$9,0),4)</f>
        <v>1.0297000000000001</v>
      </c>
      <c r="W16" s="282">
        <f>ROUND(VLOOKUP(MID($E16,4,3),'Wochentag F(WT)'!$B$7:$J$22,W$9,0),4)</f>
        <v>0.97670000000000001</v>
      </c>
      <c r="X16" s="283">
        <f t="shared" si="2"/>
        <v>0.9352999999999998</v>
      </c>
      <c r="Y16" s="304"/>
      <c r="Z16" s="213"/>
    </row>
    <row r="17" spans="2:26" s="144" customFormat="1">
      <c r="B17" s="145">
        <v>6</v>
      </c>
      <c r="C17" s="146" t="str">
        <f t="shared" si="0"/>
        <v>Netz Burgdorf</v>
      </c>
      <c r="D17" s="63" t="s">
        <v>248</v>
      </c>
      <c r="E17" s="166" t="s">
        <v>671</v>
      </c>
      <c r="F17" s="308" t="str">
        <f>VLOOKUP($E17,'BDEW-Standard'!$B$3:$M$94,F$9,0)</f>
        <v>HA4</v>
      </c>
      <c r="H17" s="279">
        <f>ROUND(VLOOKUP($E17,'BDEW-Standard'!$B$3:$M$94,H$9,0),7)</f>
        <v>4.0196902000000003</v>
      </c>
      <c r="I17" s="279">
        <f>ROUND(VLOOKUP($E17,'BDEW-Standard'!$B$3:$M$94,I$9,0),7)</f>
        <v>-37.828203700000003</v>
      </c>
      <c r="J17" s="279">
        <f>ROUND(VLOOKUP($E17,'BDEW-Standard'!$B$3:$M$94,J$9,0),7)</f>
        <v>8.1593368999999996</v>
      </c>
      <c r="K17" s="279">
        <f>ROUND(VLOOKUP($E17,'BDEW-Standard'!$B$3:$M$94,K$9,0),7)</f>
        <v>4.72845E-2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0.86486713303260787</v>
      </c>
      <c r="R17" s="282">
        <f>ROUND(VLOOKUP(MID($E17,4,3),'Wochentag F(WT)'!$B$7:$J$22,R$9,0),4)</f>
        <v>1.0358000000000001</v>
      </c>
      <c r="S17" s="282">
        <f>ROUND(VLOOKUP(MID($E17,4,3),'Wochentag F(WT)'!$B$7:$J$22,S$9,0),4)</f>
        <v>1.0232000000000001</v>
      </c>
      <c r="T17" s="282">
        <f>ROUND(VLOOKUP(MID($E17,4,3),'Wochentag F(WT)'!$B$7:$J$22,T$9,0),4)</f>
        <v>1.0251999999999999</v>
      </c>
      <c r="U17" s="282">
        <f>ROUND(VLOOKUP(MID($E17,4,3),'Wochentag F(WT)'!$B$7:$J$22,U$9,0),4)</f>
        <v>1.0295000000000001</v>
      </c>
      <c r="V17" s="282">
        <f>ROUND(VLOOKUP(MID($E17,4,3),'Wochentag F(WT)'!$B$7:$J$22,V$9,0),4)</f>
        <v>1.0253000000000001</v>
      </c>
      <c r="W17" s="282">
        <f>ROUND(VLOOKUP(MID($E17,4,3),'Wochentag F(WT)'!$B$7:$J$22,W$9,0),4)</f>
        <v>0.96750000000000003</v>
      </c>
      <c r="X17" s="283">
        <f t="shared" si="2"/>
        <v>0.89350000000000041</v>
      </c>
      <c r="Y17" s="304"/>
      <c r="Z17" s="213"/>
    </row>
    <row r="18" spans="2:26" s="144" customFormat="1">
      <c r="B18" s="145">
        <v>7</v>
      </c>
      <c r="C18" s="146" t="str">
        <f t="shared" si="0"/>
        <v>Netz Burgdorf</v>
      </c>
      <c r="D18" s="63" t="s">
        <v>248</v>
      </c>
      <c r="E18" s="166" t="s">
        <v>672</v>
      </c>
      <c r="F18" s="308" t="str">
        <f>VLOOKUP($E18,'BDEW-Standard'!$B$3:$M$94,F$9,0)</f>
        <v>HD4</v>
      </c>
      <c r="H18" s="279">
        <f>ROUND(VLOOKUP($E18,'BDEW-Standard'!$B$3:$M$94,H$9,0),7)</f>
        <v>3.0084346000000002</v>
      </c>
      <c r="I18" s="279">
        <f>ROUND(VLOOKUP($E18,'BDEW-Standard'!$B$3:$M$94,I$9,0),7)</f>
        <v>-36.607845300000001</v>
      </c>
      <c r="J18" s="279">
        <f>ROUND(VLOOKUP($E18,'BDEW-Standard'!$B$3:$M$94,J$9,0),7)</f>
        <v>7.3211870000000001</v>
      </c>
      <c r="K18" s="279">
        <f>ROUND(VLOOKUP($E18,'BDEW-Standard'!$B$3:$M$94,K$9,0),7)</f>
        <v>0.15496599999999999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0.97302438504000599</v>
      </c>
      <c r="R18" s="282">
        <f>ROUND(VLOOKUP(MID($E18,4,3),'Wochentag F(WT)'!$B$7:$J$22,R$9,0),4)</f>
        <v>1.03</v>
      </c>
      <c r="S18" s="282">
        <f>ROUND(VLOOKUP(MID($E18,4,3),'Wochentag F(WT)'!$B$7:$J$22,S$9,0),4)</f>
        <v>1.03</v>
      </c>
      <c r="T18" s="282">
        <f>ROUND(VLOOKUP(MID($E18,4,3),'Wochentag F(WT)'!$B$7:$J$22,T$9,0),4)</f>
        <v>1.02</v>
      </c>
      <c r="U18" s="282">
        <f>ROUND(VLOOKUP(MID($E18,4,3),'Wochentag F(WT)'!$B$7:$J$22,U$9,0),4)</f>
        <v>1.03</v>
      </c>
      <c r="V18" s="282">
        <f>ROUND(VLOOKUP(MID($E18,4,3),'Wochentag F(WT)'!$B$7:$J$22,V$9,0),4)</f>
        <v>1.01</v>
      </c>
      <c r="W18" s="282">
        <f>ROUND(VLOOKUP(MID($E18,4,3),'Wochentag F(WT)'!$B$7:$J$22,W$9,0),4)</f>
        <v>0.93</v>
      </c>
      <c r="X18" s="283">
        <f t="shared" si="2"/>
        <v>0.95000000000000018</v>
      </c>
      <c r="Y18" s="304"/>
      <c r="Z18" s="213"/>
    </row>
    <row r="19" spans="2:26" s="144" customFormat="1">
      <c r="B19" s="145">
        <v>8</v>
      </c>
      <c r="C19" s="146" t="str">
        <f t="shared" si="0"/>
        <v>Netz Burgdorf</v>
      </c>
      <c r="D19" s="63" t="s">
        <v>248</v>
      </c>
      <c r="E19" s="166" t="s">
        <v>4</v>
      </c>
      <c r="F19" s="308" t="str">
        <f>VLOOKUP($E19,'BDEW-Standard'!$B$3:$M$94,F$9,0)</f>
        <v>HK3</v>
      </c>
      <c r="H19" s="279">
        <f>ROUND(VLOOKUP($E19,'BDEW-Standard'!$B$3:$M$94,H$9,0),7)</f>
        <v>0.40409319999999999</v>
      </c>
      <c r="I19" s="279">
        <f>ROUND(VLOOKUP($E19,'BDEW-Standard'!$B$3:$M$94,I$9,0),7)</f>
        <v>-24.439296800000001</v>
      </c>
      <c r="J19" s="279">
        <f>ROUND(VLOOKUP($E19,'BDEW-Standard'!$B$3:$M$94,J$9,0),7)</f>
        <v>6.5718174999999999</v>
      </c>
      <c r="K19" s="279">
        <f>ROUND(VLOOKUP($E19,'BDEW-Standard'!$B$3:$M$94,K$9,0),7)</f>
        <v>0.71077100000000004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1.0561214000512988</v>
      </c>
      <c r="R19" s="282">
        <f>ROUND(VLOOKUP(MID($E19,4,3),'Wochentag F(WT)'!$B$7:$J$22,R$9,0),4)</f>
        <v>1</v>
      </c>
      <c r="S19" s="282">
        <f>ROUND(VLOOKUP(MID($E19,4,3),'Wochentag F(WT)'!$B$7:$J$22,S$9,0),4)</f>
        <v>1</v>
      </c>
      <c r="T19" s="282">
        <f>ROUND(VLOOKUP(MID($E19,4,3),'Wochentag F(WT)'!$B$7:$J$22,T$9,0),4)</f>
        <v>1</v>
      </c>
      <c r="U19" s="282">
        <f>ROUND(VLOOKUP(MID($E19,4,3),'Wochentag F(WT)'!$B$7:$J$22,U$9,0),4)</f>
        <v>1</v>
      </c>
      <c r="V19" s="282">
        <f>ROUND(VLOOKUP(MID($E19,4,3),'Wochentag F(WT)'!$B$7:$J$22,V$9,0),4)</f>
        <v>1</v>
      </c>
      <c r="W19" s="282">
        <f>ROUND(VLOOKUP(MID($E19,4,3),'Wochentag F(WT)'!$B$7:$J$22,W$9,0),4)</f>
        <v>1</v>
      </c>
      <c r="X19" s="283">
        <f t="shared" si="2"/>
        <v>1</v>
      </c>
      <c r="Y19" s="304"/>
      <c r="Z19" s="213"/>
    </row>
    <row r="20" spans="2:26" s="144" customFormat="1">
      <c r="B20" s="145">
        <v>9</v>
      </c>
      <c r="C20" s="146" t="str">
        <f t="shared" si="0"/>
        <v>Netz Burgdorf</v>
      </c>
      <c r="D20" s="63" t="s">
        <v>248</v>
      </c>
      <c r="E20" s="166" t="s">
        <v>673</v>
      </c>
      <c r="F20" s="308" t="str">
        <f>VLOOKUP($E20,'BDEW-Standard'!$B$3:$M$94,F$9,0)</f>
        <v>KO4</v>
      </c>
      <c r="H20" s="279">
        <f>ROUND(VLOOKUP($E20,'BDEW-Standard'!$B$3:$M$94,H$9,0),7)</f>
        <v>3.4428942999999999</v>
      </c>
      <c r="I20" s="279">
        <f>ROUND(VLOOKUP($E20,'BDEW-Standard'!$B$3:$M$94,I$9,0),7)</f>
        <v>-36.659050399999998</v>
      </c>
      <c r="J20" s="279">
        <f>ROUND(VLOOKUP($E20,'BDEW-Standard'!$B$3:$M$94,J$9,0),7)</f>
        <v>7.6083226000000002</v>
      </c>
      <c r="K20" s="279">
        <f>ROUND(VLOOKUP($E20,'BDEW-Standard'!$B$3:$M$94,K$9,0),7)</f>
        <v>7.4685000000000001E-2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0.97768382110526542</v>
      </c>
      <c r="R20" s="282">
        <f>ROUND(VLOOKUP(MID($E20,4,3),'Wochentag F(WT)'!$B$7:$J$22,R$9,0),4)</f>
        <v>1.0354000000000001</v>
      </c>
      <c r="S20" s="282">
        <f>ROUND(VLOOKUP(MID($E20,4,3),'Wochentag F(WT)'!$B$7:$J$22,S$9,0),4)</f>
        <v>1.0523</v>
      </c>
      <c r="T20" s="282">
        <f>ROUND(VLOOKUP(MID($E20,4,3),'Wochentag F(WT)'!$B$7:$J$22,T$9,0),4)</f>
        <v>1.0448999999999999</v>
      </c>
      <c r="U20" s="282">
        <f>ROUND(VLOOKUP(MID($E20,4,3),'Wochentag F(WT)'!$B$7:$J$22,U$9,0),4)</f>
        <v>1.0494000000000001</v>
      </c>
      <c r="V20" s="282">
        <f>ROUND(VLOOKUP(MID($E20,4,3),'Wochentag F(WT)'!$B$7:$J$22,V$9,0),4)</f>
        <v>0.98850000000000005</v>
      </c>
      <c r="W20" s="282">
        <f>ROUND(VLOOKUP(MID($E20,4,3),'Wochentag F(WT)'!$B$7:$J$22,W$9,0),4)</f>
        <v>0.88600000000000001</v>
      </c>
      <c r="X20" s="283">
        <f t="shared" si="2"/>
        <v>0.94349999999999934</v>
      </c>
      <c r="Y20" s="304"/>
      <c r="Z20" s="213"/>
    </row>
    <row r="21" spans="2:26" s="144" customFormat="1">
      <c r="B21" s="145">
        <v>10</v>
      </c>
      <c r="C21" s="146" t="str">
        <f t="shared" si="0"/>
        <v>Netz Burgdorf</v>
      </c>
      <c r="D21" s="63" t="s">
        <v>248</v>
      </c>
      <c r="E21" s="166" t="s">
        <v>674</v>
      </c>
      <c r="F21" s="308" t="str">
        <f>VLOOKUP($E21,'BDEW-Standard'!$B$3:$M$94,F$9,0)</f>
        <v>MF4</v>
      </c>
      <c r="H21" s="279">
        <f>ROUND(VLOOKUP($E21,'BDEW-Standard'!$B$3:$M$94,H$9,0),7)</f>
        <v>2.5187775000000001</v>
      </c>
      <c r="I21" s="279">
        <f>ROUND(VLOOKUP($E21,'BDEW-Standard'!$B$3:$M$94,I$9,0),7)</f>
        <v>-35.033375399999997</v>
      </c>
      <c r="J21" s="279">
        <f>ROUND(VLOOKUP($E21,'BDEW-Standard'!$B$3:$M$94,J$9,0),7)</f>
        <v>6.2240634000000004</v>
      </c>
      <c r="K21" s="279">
        <f>ROUND(VLOOKUP($E21,'BDEW-Standard'!$B$3:$M$94,K$9,0),7)</f>
        <v>0.10107820000000001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1.0146273685996503</v>
      </c>
      <c r="R21" s="282">
        <f>ROUND(VLOOKUP(MID($E21,4,3),'Wochentag F(WT)'!$B$7:$J$22,R$9,0),4)</f>
        <v>1.0354000000000001</v>
      </c>
      <c r="S21" s="282">
        <f>ROUND(VLOOKUP(MID($E21,4,3),'Wochentag F(WT)'!$B$7:$J$22,S$9,0),4)</f>
        <v>1.0523</v>
      </c>
      <c r="T21" s="282">
        <f>ROUND(VLOOKUP(MID($E21,4,3),'Wochentag F(WT)'!$B$7:$J$22,T$9,0),4)</f>
        <v>1.0448999999999999</v>
      </c>
      <c r="U21" s="282">
        <f>ROUND(VLOOKUP(MID($E21,4,3),'Wochentag F(WT)'!$B$7:$J$22,U$9,0),4)</f>
        <v>1.0494000000000001</v>
      </c>
      <c r="V21" s="282">
        <f>ROUND(VLOOKUP(MID($E21,4,3),'Wochentag F(WT)'!$B$7:$J$22,V$9,0),4)</f>
        <v>0.98850000000000005</v>
      </c>
      <c r="W21" s="282">
        <f>ROUND(VLOOKUP(MID($E21,4,3),'Wochentag F(WT)'!$B$7:$J$22,W$9,0),4)</f>
        <v>0.88600000000000001</v>
      </c>
      <c r="X21" s="283">
        <f t="shared" si="2"/>
        <v>0.94349999999999934</v>
      </c>
      <c r="Y21" s="304"/>
      <c r="Z21" s="213"/>
    </row>
    <row r="22" spans="2:26" s="144" customFormat="1">
      <c r="B22" s="145">
        <v>11</v>
      </c>
      <c r="C22" s="146" t="str">
        <f t="shared" si="0"/>
        <v>Netz Burgdorf</v>
      </c>
      <c r="D22" s="63" t="s">
        <v>248</v>
      </c>
      <c r="E22" s="166" t="s">
        <v>675</v>
      </c>
      <c r="F22" s="308" t="str">
        <f>VLOOKUP($E22,'BDEW-Standard'!$B$3:$M$94,F$9,0)</f>
        <v>MK4</v>
      </c>
      <c r="H22" s="279">
        <f>ROUND(VLOOKUP($E22,'BDEW-Standard'!$B$3:$M$94,H$9,0),7)</f>
        <v>3.1177248</v>
      </c>
      <c r="I22" s="279">
        <f>ROUND(VLOOKUP($E22,'BDEW-Standard'!$B$3:$M$94,I$9,0),7)</f>
        <v>-35.871506199999999</v>
      </c>
      <c r="J22" s="279">
        <f>ROUND(VLOOKUP($E22,'BDEW-Standard'!$B$3:$M$94,J$9,0),7)</f>
        <v>7.5186828999999999</v>
      </c>
      <c r="K22" s="279">
        <f>ROUND(VLOOKUP($E22,'BDEW-Standard'!$B$3:$M$94,K$9,0),7)</f>
        <v>3.4330100000000002E-2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0.9622064996731321</v>
      </c>
      <c r="R22" s="282">
        <f>ROUND(VLOOKUP(MID($E22,4,3),'Wochentag F(WT)'!$B$7:$J$22,R$9,0),4)</f>
        <v>1.0699000000000001</v>
      </c>
      <c r="S22" s="282">
        <f>ROUND(VLOOKUP(MID($E22,4,3),'Wochentag F(WT)'!$B$7:$J$22,S$9,0),4)</f>
        <v>1.0365</v>
      </c>
      <c r="T22" s="282">
        <f>ROUND(VLOOKUP(MID($E22,4,3),'Wochentag F(WT)'!$B$7:$J$22,T$9,0),4)</f>
        <v>0.99329999999999996</v>
      </c>
      <c r="U22" s="282">
        <f>ROUND(VLOOKUP(MID($E22,4,3),'Wochentag F(WT)'!$B$7:$J$22,U$9,0),4)</f>
        <v>0.99480000000000002</v>
      </c>
      <c r="V22" s="282">
        <f>ROUND(VLOOKUP(MID($E22,4,3),'Wochentag F(WT)'!$B$7:$J$22,V$9,0),4)</f>
        <v>1.0659000000000001</v>
      </c>
      <c r="W22" s="282">
        <f>ROUND(VLOOKUP(MID($E22,4,3),'Wochentag F(WT)'!$B$7:$J$22,W$9,0),4)</f>
        <v>0.93620000000000003</v>
      </c>
      <c r="X22" s="283">
        <f t="shared" si="2"/>
        <v>0.90339999999999954</v>
      </c>
      <c r="Y22" s="304"/>
      <c r="Z22" s="213"/>
    </row>
    <row r="23" spans="2:26" s="144" customFormat="1">
      <c r="B23" s="145">
        <v>12</v>
      </c>
      <c r="C23" s="146" t="str">
        <f t="shared" si="0"/>
        <v>Netz Burgdorf</v>
      </c>
      <c r="D23" s="63" t="s">
        <v>248</v>
      </c>
      <c r="E23" s="166" t="s">
        <v>676</v>
      </c>
      <c r="F23" s="308" t="str">
        <f>VLOOKUP($E23,'BDEW-Standard'!$B$3:$M$94,F$9,0)</f>
        <v>PD4</v>
      </c>
      <c r="H23" s="279">
        <f>ROUND(VLOOKUP($E23,'BDEW-Standard'!$B$3:$M$94,H$9,0),7)</f>
        <v>3.85</v>
      </c>
      <c r="I23" s="279">
        <f>ROUND(VLOOKUP($E23,'BDEW-Standard'!$B$3:$M$94,I$9,0),7)</f>
        <v>-37</v>
      </c>
      <c r="J23" s="279">
        <f>ROUND(VLOOKUP($E23,'BDEW-Standard'!$B$3:$M$94,J$9,0),7)</f>
        <v>10.2405021</v>
      </c>
      <c r="K23" s="279">
        <f>ROUND(VLOOKUP($E23,'BDEW-Standard'!$B$3:$M$94,K$9,0),7)</f>
        <v>4.6924300000000002E-2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0.75691065279879233</v>
      </c>
      <c r="R23" s="282">
        <f>ROUND(VLOOKUP(MID($E23,4,3),'Wochentag F(WT)'!$B$7:$J$22,R$9,0),4)</f>
        <v>1.0214000000000001</v>
      </c>
      <c r="S23" s="282">
        <f>ROUND(VLOOKUP(MID($E23,4,3),'Wochentag F(WT)'!$B$7:$J$22,S$9,0),4)</f>
        <v>1.0866</v>
      </c>
      <c r="T23" s="282">
        <f>ROUND(VLOOKUP(MID($E23,4,3),'Wochentag F(WT)'!$B$7:$J$22,T$9,0),4)</f>
        <v>1.0720000000000001</v>
      </c>
      <c r="U23" s="282">
        <f>ROUND(VLOOKUP(MID($E23,4,3),'Wochentag F(WT)'!$B$7:$J$22,U$9,0),4)</f>
        <v>1.0557000000000001</v>
      </c>
      <c r="V23" s="282">
        <f>ROUND(VLOOKUP(MID($E23,4,3),'Wochentag F(WT)'!$B$7:$J$22,V$9,0),4)</f>
        <v>1.0117</v>
      </c>
      <c r="W23" s="282">
        <f>ROUND(VLOOKUP(MID($E23,4,3),'Wochentag F(WT)'!$B$7:$J$22,W$9,0),4)</f>
        <v>0.90010000000000001</v>
      </c>
      <c r="X23" s="283">
        <f t="shared" si="2"/>
        <v>0.85249999999999915</v>
      </c>
      <c r="Y23" s="304"/>
      <c r="Z23" s="213"/>
    </row>
    <row r="24" spans="2:26" s="144" customFormat="1">
      <c r="B24" s="145">
        <v>13</v>
      </c>
      <c r="C24" s="146" t="str">
        <f t="shared" si="0"/>
        <v>Netz Burgdorf</v>
      </c>
      <c r="D24" s="63" t="s">
        <v>248</v>
      </c>
      <c r="E24" s="166" t="s">
        <v>677</v>
      </c>
      <c r="F24" s="308" t="str">
        <f>VLOOKUP($E24,'BDEW-Standard'!$B$3:$M$94,F$9,0)</f>
        <v>WA4</v>
      </c>
      <c r="H24" s="279">
        <f>ROUND(VLOOKUP($E24,'BDEW-Standard'!$B$3:$M$94,H$9,0),7)</f>
        <v>1.0535874999999999</v>
      </c>
      <c r="I24" s="279">
        <f>ROUND(VLOOKUP($E24,'BDEW-Standard'!$B$3:$M$94,I$9,0),7)</f>
        <v>-35.299999999999997</v>
      </c>
      <c r="J24" s="279">
        <f>ROUND(VLOOKUP($E24,'BDEW-Standard'!$B$3:$M$94,J$9,0),7)</f>
        <v>4.8662747</v>
      </c>
      <c r="K24" s="279">
        <f>ROUND(VLOOKUP($E24,'BDEW-Standard'!$B$3:$M$94,K$9,0),7)</f>
        <v>0.68110420000000005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1.0844348950990992</v>
      </c>
      <c r="R24" s="282">
        <f>ROUND(VLOOKUP(MID($E24,4,3),'Wochentag F(WT)'!$B$7:$J$22,R$9,0),4)</f>
        <v>1.2457</v>
      </c>
      <c r="S24" s="282">
        <f>ROUND(VLOOKUP(MID($E24,4,3),'Wochentag F(WT)'!$B$7:$J$22,S$9,0),4)</f>
        <v>1.2615000000000001</v>
      </c>
      <c r="T24" s="282">
        <f>ROUND(VLOOKUP(MID($E24,4,3),'Wochentag F(WT)'!$B$7:$J$22,T$9,0),4)</f>
        <v>1.2706999999999999</v>
      </c>
      <c r="U24" s="282">
        <f>ROUND(VLOOKUP(MID($E24,4,3),'Wochentag F(WT)'!$B$7:$J$22,U$9,0),4)</f>
        <v>1.2430000000000001</v>
      </c>
      <c r="V24" s="282">
        <f>ROUND(VLOOKUP(MID($E24,4,3),'Wochentag F(WT)'!$B$7:$J$22,V$9,0),4)</f>
        <v>1.1275999999999999</v>
      </c>
      <c r="W24" s="282">
        <f>ROUND(VLOOKUP(MID($E24,4,3),'Wochentag F(WT)'!$B$7:$J$22,W$9,0),4)</f>
        <v>0.38769999999999999</v>
      </c>
      <c r="X24" s="283">
        <f t="shared" si="2"/>
        <v>0.46379999999999999</v>
      </c>
      <c r="Y24" s="304"/>
      <c r="Z24" s="213"/>
    </row>
    <row r="25" spans="2:26" s="144" customFormat="1">
      <c r="B25" s="145">
        <v>14</v>
      </c>
      <c r="C25" s="146" t="str">
        <f t="shared" si="0"/>
        <v>Netz Burgdorf</v>
      </c>
      <c r="D25" s="63" t="s">
        <v>248</v>
      </c>
      <c r="E25" s="166" t="s">
        <v>24</v>
      </c>
      <c r="F25" s="308" t="s">
        <v>288</v>
      </c>
      <c r="H25" s="279">
        <v>3.1935978110000001</v>
      </c>
      <c r="I25" s="279">
        <v>-37.414247826900002</v>
      </c>
      <c r="J25" s="279">
        <v>6.1824021474000004</v>
      </c>
      <c r="K25" s="279">
        <v>8.1085969091300003E-2</v>
      </c>
      <c r="L25" s="280">
        <v>40</v>
      </c>
      <c r="M25" s="279">
        <v>0</v>
      </c>
      <c r="N25" s="279">
        <v>0</v>
      </c>
      <c r="O25" s="279">
        <v>0</v>
      </c>
      <c r="P25" s="279">
        <v>0</v>
      </c>
      <c r="Q25" s="281">
        <f t="shared" si="1"/>
        <v>0.96123307643270617</v>
      </c>
      <c r="R25" s="282">
        <f>ROUND(VLOOKUP(MID($E25,4,3),'Wochentag F(WT)'!$B$7:$J$22,R$9,0),4)</f>
        <v>1</v>
      </c>
      <c r="S25" s="282">
        <f>ROUND(VLOOKUP(MID($E25,4,3),'Wochentag F(WT)'!$B$7:$J$22,S$9,0),4)</f>
        <v>1</v>
      </c>
      <c r="T25" s="282">
        <f>ROUND(VLOOKUP(MID($E25,4,3),'Wochentag F(WT)'!$B$7:$J$22,T$9,0),4)</f>
        <v>1</v>
      </c>
      <c r="U25" s="282">
        <f>ROUND(VLOOKUP(MID($E25,4,3),'Wochentag F(WT)'!$B$7:$J$22,U$9,0),4)</f>
        <v>1</v>
      </c>
      <c r="V25" s="282">
        <f>ROUND(VLOOKUP(MID($E25,4,3),'Wochentag F(WT)'!$B$7:$J$22,V$9,0),4)</f>
        <v>1</v>
      </c>
      <c r="W25" s="282">
        <f>ROUND(VLOOKUP(MID($E25,4,3),'Wochentag F(WT)'!$B$7:$J$22,W$9,0),4)</f>
        <v>1</v>
      </c>
      <c r="X25" s="283">
        <f t="shared" si="2"/>
        <v>1</v>
      </c>
      <c r="Y25" s="304"/>
      <c r="Z25" s="213"/>
    </row>
    <row r="26" spans="2:26" s="144" customFormat="1">
      <c r="B26" s="145">
        <v>15</v>
      </c>
      <c r="C26" s="146" t="str">
        <f t="shared" si="0"/>
        <v>Netz Burgdorf</v>
      </c>
      <c r="D26" s="63" t="s">
        <v>248</v>
      </c>
      <c r="E26" s="166" t="s">
        <v>32</v>
      </c>
      <c r="F26" s="308" t="s">
        <v>296</v>
      </c>
      <c r="H26" s="279">
        <v>2.5297380184999998</v>
      </c>
      <c r="I26" s="279">
        <v>-35.030014509799997</v>
      </c>
      <c r="J26" s="279">
        <v>6.2051108885000001</v>
      </c>
      <c r="K26" s="279">
        <v>0.105831759754</v>
      </c>
      <c r="L26" s="280">
        <v>40</v>
      </c>
      <c r="M26" s="279">
        <v>0</v>
      </c>
      <c r="N26" s="279">
        <v>0</v>
      </c>
      <c r="O26" s="279">
        <v>0</v>
      </c>
      <c r="P26" s="279">
        <v>0</v>
      </c>
      <c r="Q26" s="281">
        <f t="shared" si="1"/>
        <v>1.02470846524367</v>
      </c>
      <c r="R26" s="282">
        <f>ROUND(VLOOKUP(MID($E26,4,3),'Wochentag F(WT)'!$B$7:$J$22,R$9,0),4)</f>
        <v>1</v>
      </c>
      <c r="S26" s="282">
        <f>ROUND(VLOOKUP(MID($E26,4,3),'Wochentag F(WT)'!$B$7:$J$22,S$9,0),4)</f>
        <v>1</v>
      </c>
      <c r="T26" s="282">
        <f>ROUND(VLOOKUP(MID($E26,4,3),'Wochentag F(WT)'!$B$7:$J$22,T$9,0),4)</f>
        <v>1</v>
      </c>
      <c r="U26" s="282">
        <f>ROUND(VLOOKUP(MID($E26,4,3),'Wochentag F(WT)'!$B$7:$J$22,U$9,0),4)</f>
        <v>1</v>
      </c>
      <c r="V26" s="282">
        <f>ROUND(VLOOKUP(MID($E26,4,3),'Wochentag F(WT)'!$B$7:$J$22,V$9,0),4)</f>
        <v>1</v>
      </c>
      <c r="W26" s="282">
        <f>ROUND(VLOOKUP(MID($E26,4,3),'Wochentag F(WT)'!$B$7:$J$22,W$9,0),4)</f>
        <v>1</v>
      </c>
      <c r="X26" s="283">
        <f t="shared" si="2"/>
        <v>1</v>
      </c>
      <c r="Y26" s="304"/>
      <c r="Z26" s="213"/>
    </row>
    <row r="27" spans="2:26" s="144" customFormat="1">
      <c r="B27" s="145">
        <v>16</v>
      </c>
      <c r="C27" s="146" t="str">
        <f t="shared" si="0"/>
        <v>Netz Burgdorf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Netz Burgdorf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Netz Burgdorf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Netz Burgdorf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Netz Burgdorf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Netz Burgdorf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Netz Burgdorf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Netz Burgdorf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Netz Burgdorf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Netz Burgdorf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Netz Burgdorf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Netz Burgdorf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Netz Burgdorf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Netz Burgdorf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Netz Burgdorf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90" zoomScale="80" zoomScaleNormal="80" workbookViewId="0">
      <selection activeCell="E128" sqref="E128:I128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S29" sqref="S29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Burgdorf Netz GmbH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Netz Burgdorf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98701054000004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7" t="s">
        <v>455</v>
      </c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9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2" t="s">
        <v>583</v>
      </c>
      <c r="C10" s="363"/>
      <c r="D10" s="95">
        <v>2</v>
      </c>
      <c r="E10" s="96" t="str">
        <f>IF(ISERROR(HLOOKUP(E$11,$M$9:$AD$35,$D10,0)),"",HLOOKUP(E$11,$M$9:$AD$35,$D10,0))</f>
        <v/>
      </c>
      <c r="F10" s="360" t="s">
        <v>395</v>
      </c>
      <c r="G10" s="360"/>
      <c r="H10" s="360"/>
      <c r="I10" s="360"/>
      <c r="J10" s="360"/>
      <c r="K10" s="360"/>
      <c r="L10" s="361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1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0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0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4" t="s">
        <v>249</v>
      </c>
      <c r="B3" s="239" t="s">
        <v>86</v>
      </c>
      <c r="C3" s="240"/>
      <c r="D3" s="366" t="s">
        <v>454</v>
      </c>
      <c r="E3" s="367"/>
      <c r="F3" s="367"/>
      <c r="G3" s="367"/>
      <c r="H3" s="367"/>
      <c r="I3" s="367"/>
      <c r="J3" s="368"/>
      <c r="K3" s="241"/>
      <c r="L3" s="241"/>
      <c r="M3" s="241"/>
      <c r="N3" s="241"/>
      <c r="O3" s="242"/>
      <c r="P3" s="241"/>
    </row>
    <row r="4" spans="1:16" ht="20.100000000000001" customHeight="1">
      <c r="A4" s="365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18b9f00-f4e5-4488-840e-6084e0f110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Sören Jennerjahn</cp:lastModifiedBy>
  <cp:lastPrinted>2015-03-20T22:59:10Z</cp:lastPrinted>
  <dcterms:created xsi:type="dcterms:W3CDTF">2015-01-15T05:25:41Z</dcterms:created>
  <dcterms:modified xsi:type="dcterms:W3CDTF">2022-06-21T12:14:01Z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