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 iterate="1" calcOnSave="0"/>
</workbook>
</file>

<file path=xl/calcChain.xml><?xml version="1.0" encoding="utf-8"?>
<calcChain xmlns="http://schemas.openxmlformats.org/spreadsheetml/2006/main">
  <c r="L26" i="7"/>
  <c r="Q26" s="1"/>
  <c r="L25"/>
  <c r="Q25" s="1"/>
  <c r="M26"/>
  <c r="N26"/>
  <c r="O26"/>
  <c r="P26"/>
  <c r="M25"/>
  <c r="N25"/>
  <c r="O25"/>
  <c r="P25"/>
  <c r="I26"/>
  <c r="J26"/>
  <c r="K26"/>
  <c r="H26"/>
  <c r="I25"/>
  <c r="J25"/>
  <c r="K25"/>
  <c r="H25"/>
  <c r="F26"/>
  <c r="F25"/>
  <c r="F24"/>
  <c r="F20"/>
  <c r="F21"/>
  <c r="F19"/>
  <c r="F12"/>
  <c r="F14"/>
  <c r="F13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F11"/>
  <c r="F9"/>
  <c r="D32" l="1"/>
  <c r="H31" s="1"/>
  <c r="E63"/>
  <c r="G63"/>
  <c r="J63"/>
  <c r="M63"/>
  <c r="I53"/>
  <c r="N53"/>
  <c r="E53"/>
  <c r="J53"/>
  <c r="F63"/>
  <c r="K63"/>
  <c r="D22"/>
  <c r="F21" s="1"/>
  <c r="G53"/>
  <c r="M53"/>
  <c r="I63"/>
  <c r="N63"/>
  <c r="N21"/>
  <c r="J21"/>
  <c r="M21"/>
  <c r="I21"/>
  <c r="L21"/>
  <c r="K21"/>
  <c r="G21"/>
  <c r="L31"/>
  <c r="G31"/>
  <c r="N31"/>
  <c r="M31"/>
  <c r="I31"/>
  <c r="H53"/>
  <c r="H63"/>
  <c r="D24" i="15"/>
  <c r="C23"/>
  <c r="D56" i="18" l="1"/>
  <c r="J55" s="1"/>
  <c r="F31"/>
  <c r="K31"/>
  <c r="E31" s="1"/>
  <c r="J31"/>
  <c r="H21"/>
  <c r="E21" s="1"/>
  <c r="D66"/>
  <c r="K65" s="1"/>
  <c r="K55"/>
  <c r="G55"/>
  <c r="F55"/>
  <c r="H55"/>
  <c r="M55"/>
  <c r="N55"/>
  <c r="I55"/>
  <c r="F69" i="17"/>
  <c r="G69"/>
  <c r="H69"/>
  <c r="I69"/>
  <c r="J69"/>
  <c r="K69"/>
  <c r="L69"/>
  <c r="M69"/>
  <c r="N69"/>
  <c r="E69"/>
  <c r="M65" i="18" l="1"/>
  <c r="L55"/>
  <c r="E55" s="1"/>
  <c r="L65"/>
  <c r="I65"/>
  <c r="N65"/>
  <c r="H65"/>
  <c r="G65"/>
  <c r="F65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R26"/>
  <c r="S26"/>
  <c r="T26"/>
  <c r="U26"/>
  <c r="V26"/>
  <c r="W26"/>
  <c r="S12"/>
  <c r="T12"/>
  <c r="U12"/>
  <c r="V12"/>
  <c r="W12"/>
  <c r="R12"/>
  <c r="E65" i="18" l="1"/>
  <c r="X12" i="7"/>
  <c r="X21"/>
  <c r="X25"/>
  <c r="X13"/>
  <c r="X11"/>
  <c r="X24"/>
  <c r="X23"/>
  <c r="X20"/>
  <c r="X19"/>
  <c r="X16"/>
  <c r="X15"/>
  <c r="X17"/>
  <c r="X26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K13" i="7" l="1"/>
  <c r="O13"/>
  <c r="J14"/>
  <c r="N14"/>
  <c r="I15"/>
  <c r="M15"/>
  <c r="H16"/>
  <c r="L16"/>
  <c r="P16"/>
  <c r="K17"/>
  <c r="O17"/>
  <c r="J18"/>
  <c r="N18"/>
  <c r="I19"/>
  <c r="M19"/>
  <c r="H20"/>
  <c r="L20"/>
  <c r="P20"/>
  <c r="K21"/>
  <c r="O21"/>
  <c r="J22"/>
  <c r="N22"/>
  <c r="I23"/>
  <c r="M23"/>
  <c r="H24"/>
  <c r="L24"/>
  <c r="P24"/>
  <c r="M12"/>
  <c r="I12"/>
  <c r="N11"/>
  <c r="L11"/>
  <c r="H11"/>
  <c r="I13"/>
  <c r="L14"/>
  <c r="K15"/>
  <c r="N16"/>
  <c r="M17"/>
  <c r="L18"/>
  <c r="K19"/>
  <c r="J20"/>
  <c r="I21"/>
  <c r="H22"/>
  <c r="P22"/>
  <c r="O23"/>
  <c r="N24"/>
  <c r="O12"/>
  <c r="P11"/>
  <c r="N13"/>
  <c r="I14"/>
  <c r="H15"/>
  <c r="P15"/>
  <c r="O16"/>
  <c r="N17"/>
  <c r="M18"/>
  <c r="L19"/>
  <c r="K20"/>
  <c r="J21"/>
  <c r="I22"/>
  <c r="H23"/>
  <c r="P23"/>
  <c r="O24"/>
  <c r="P12"/>
  <c r="M11"/>
  <c r="H13"/>
  <c r="L13"/>
  <c r="P13"/>
  <c r="K14"/>
  <c r="O14"/>
  <c r="J15"/>
  <c r="N15"/>
  <c r="I16"/>
  <c r="M16"/>
  <c r="H17"/>
  <c r="L17"/>
  <c r="P17"/>
  <c r="K18"/>
  <c r="O18"/>
  <c r="J19"/>
  <c r="N19"/>
  <c r="I20"/>
  <c r="M20"/>
  <c r="H21"/>
  <c r="L21"/>
  <c r="P21"/>
  <c r="K22"/>
  <c r="O22"/>
  <c r="J23"/>
  <c r="N23"/>
  <c r="I24"/>
  <c r="M24"/>
  <c r="N12"/>
  <c r="J12"/>
  <c r="O11"/>
  <c r="J11"/>
  <c r="M13"/>
  <c r="H14"/>
  <c r="P14"/>
  <c r="O15"/>
  <c r="J16"/>
  <c r="I17"/>
  <c r="H18"/>
  <c r="P18"/>
  <c r="O19"/>
  <c r="N20"/>
  <c r="M21"/>
  <c r="L22"/>
  <c r="K23"/>
  <c r="J24"/>
  <c r="K12"/>
  <c r="K11"/>
  <c r="J13"/>
  <c r="M14"/>
  <c r="L15"/>
  <c r="K16"/>
  <c r="J17"/>
  <c r="I18"/>
  <c r="H19"/>
  <c r="P19"/>
  <c r="O20"/>
  <c r="N21"/>
  <c r="M22"/>
  <c r="L23"/>
  <c r="K24"/>
  <c r="L12"/>
  <c r="H12"/>
  <c r="I11"/>
  <c r="F23"/>
  <c r="F17"/>
  <c r="F15"/>
  <c r="F22"/>
  <c r="F18"/>
  <c r="F16"/>
  <c r="F11"/>
  <c r="M8" i="4"/>
  <c r="M7"/>
  <c r="D6" i="15"/>
  <c r="D6" i="7"/>
  <c r="Q18" l="1"/>
  <c r="Q13"/>
  <c r="Q15"/>
  <c r="Q11"/>
  <c r="Q20"/>
  <c r="Q12"/>
  <c r="Q16"/>
  <c r="Q21"/>
  <c r="Q22"/>
  <c r="Q19"/>
  <c r="Q14"/>
  <c r="Q17"/>
  <c r="Q23"/>
  <c r="Q2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<sst xmlns="http://schemas.openxmlformats.org/spreadsheetml/2006/main" count="1378" uniqueCount="679">
  <si>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</si>
  <si>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</si>
  <si>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</si>
  <si>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</si>
  <si>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</si>
  <si>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</si>
  <si>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</si>
  <si>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</si>
  <si>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</si>
  <si>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</si>
  <si>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</si>
  <si>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</si>
  <si>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</si>
  <si>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</si>
  <si>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</si>
  <si>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</si>
  <si>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</si>
  <si>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</si>
  <si>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</si>
  <si>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</si>
  <si>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</si>
  <si>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</si>
  <si>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</si>
  <si>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</si>
  <si>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</si>
  <si>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</si>
  <si>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</si>
  <si>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</si>
  <si>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</si>
  <si>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</si>
  <si>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</si>
  <si>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</si>
  <si>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</si>
  <si>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</si>
  <si>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</si>
  <si>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</si>
  <si>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</si>
  <si>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</si>
  <si>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</si>
  <si>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</si>
  <si>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</si>
  <si>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</si>
  <si>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</si>
  <si>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</si>
  <si>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</si>
  <si>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</si>
  <si>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</si>
  <si>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</si>
  <si>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</si>
  <si>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</si>
  <si>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</si>
  <si>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</si>
  <si>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</si>
  <si>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</si>
  <si>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</si>
  <si>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</si>
  <si>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</si>
  <si>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</si>
  <si>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</si>
  <si>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</si>
  <si>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</si>
  <si>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</si>
  <si>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</si>
  <si>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</si>
  <si>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</si>
  <si>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</si>
  <si>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</si>
  <si>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</si>
  <si>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</si>
  <si>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</si>
  <si>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</si>
  <si>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</si>
  <si>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</si>
  <si>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</si>
  <si>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</si>
  <si>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</si>
  <si>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</si>
  <si>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</si>
  <si>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</si>
  <si>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</si>
  <si>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</si>
  <si>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</si>
  <si>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</si>
  <si>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</si>
  <si>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</si>
  <si>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</si>
  <si>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</si>
  <si>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</si>
  <si>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</si>
  <si>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</si>
  <si>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</si>
  <si>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</si>
  <si>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</si>
  <si>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</si>
  <si>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</si>
  <si>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</si>
  <si>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</si>
  <si>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</si>
  <si>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</si>
  <si>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</si>
  <si>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</si>
  <si>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</si>
  <si>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</si>
  <si>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</si>
  <si>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</si>
  <si>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</si>
  <si>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</si>
  <si>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</si>
  <si>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</si>
  <si>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</si>
  <si>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</si>
  <si>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</si>
  <si>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</si>
  <si>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</si>
  <si>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</si>
  <si>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</si>
  <si>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</si>
  <si>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</si>
  <si>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</si>
  <si>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</si>
  <si>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</si>
  <si>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</si>
  <si>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</si>
  <si>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</si>
  <si>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</si>
  <si>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</si>
  <si>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</si>
  <si>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</si>
  <si>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</si>
  <si>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</si>
  <si>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</si>
  <si>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</si>
  <si>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</si>
  <si>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</si>
  <si>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</si>
  <si>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</si>
  <si>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</si>
  <si>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</si>
  <si>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</si>
  <si>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</si>
  <si>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</si>
  <si>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</si>
  <si>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</si>
  <si>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</si>
  <si>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</si>
  <si>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</si>
  <si>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</si>
  <si>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</si>
  <si>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</si>
  <si>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</si>
  <si>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</si>
  <si>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</si>
  <si>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</si>
  <si>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</si>
  <si>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</si>
  <si>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</si>
  <si>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</si>
  <si>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</si>
  <si>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</si>
  <si>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</si>
  <si>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</si>
  <si>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</si>
  <si>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</si>
  <si>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</si>
  <si>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</si>
  <si>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</si>
  <si>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</si>
  <si>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</si>
  <si>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</si>
  <si>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</si>
  <si>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</si>
  <si>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</si>
  <si>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</si>
  <si>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</si>
  <si>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</si>
  <si>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</si>
  <si>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</si>
  <si>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</si>
  <si>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</si>
  <si>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</si>
  <si>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</si>
  <si>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</si>
  <si>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</si>
  <si>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</si>
  <si>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</si>
  <si>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</si>
  <si>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</si>
  <si>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</si>
  <si>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</si>
  <si>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</si>
  <si>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</si>
  <si>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</si>
  <si>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</si>
  <si>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</si>
  <si>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</si>
  <si>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</si>
  <si>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</si>
  <si>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</si>
  <si>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</si>
  <si>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</si>
  <si>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</si>
  <si>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</si>
  <si>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</si>
  <si>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</si>
  <si>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</si>
  <si>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</si>
  <si>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</si>
  <si>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</si>
  <si>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</si>
  <si>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</si>
  <si>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</si>
  <si>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</si>
  <si>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</si>
  <si>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</si>
  <si>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</si>
  <si>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</si>
  <si>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</si>
  <si>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</si>
  <si>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</si>
  <si>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</si>
  <si>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</si>
  <si>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</si>
  <si>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</si>
  <si>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</si>
  <si>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</si>
  <si>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</si>
  <si>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</si>
  <si>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</si>
  <si>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</si>
  <si>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</si>
  <si>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</si>
  <si>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</si>
  <si>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</si>
  <si>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</si>
  <si>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</si>
  <si>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</si>
  <si>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</si>
  <si>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</si>
  <si>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</si>
  <si>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</si>
  <si>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</si>
  <si>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</si>
  <si>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</si>
  <si>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</si>
  <si>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</si>
  <si>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</si>
  <si>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</si>
  <si>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</si>
  <si>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</si>
  <si>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</si>
  <si>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</si>
  <si>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</si>
  <si>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</si>
  <si>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</si>
  <si>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</si>
  <si>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</si>
  <si>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</si>
  <si>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</si>
  <si>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</si>
  <si>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</si>
  <si>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</si>
  <si>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</si>
  <si>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</si>
  <si>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</si>
  <si>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</si>
  <si>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</si>
  <si>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</si>
  <si>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</si>
  <si>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</si>
  <si>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</si>
  <si>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</si>
  <si>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</si>
  <si>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</si>
  <si>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</si>
  <si>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</si>
  <si>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</si>
  <si>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</si>
  <si>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</si>
  <si>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</si>
  <si>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</si>
  <si>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</si>
  <si>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</si>
  <si>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</si>
  <si>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</si>
  <si>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</si>
  <si>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</si>
  <si>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</si>
  <si>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</si>
  <si>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</si>
  <si>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</si>
  <si>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</si>
  <si>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</si>
  <si>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</si>
  <si>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</si>
  <si>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</si>
  <si>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</si>
  <si>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</si>
  <si>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</si>
  <si>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</si>
  <si>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</si>
  <si>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</si>
  <si>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</si>
  <si>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</si>
  <si>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</si>
  <si>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</si>
  <si>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</si>
  <si>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</si>
  <si>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</si>
  <si>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</si>
  <si>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</si>
  <si>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</si>
  <si>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</si>
  <si>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</si>
  <si>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</si>
  <si>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</si>
  <si>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</si>
  <si>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</si>
  <si>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</si>
  <si>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</si>
  <si>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</si>
  <si>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</si>
  <si>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</si>
  <si>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</si>
  <si>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</si>
  <si>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</si>
  <si>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</si>
  <si>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</si>
  <si>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</si>
  <si>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</si>
  <si>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</si>
  <si>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</si>
  <si>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</si>
  <si>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</si>
  <si>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</si>
  <si>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</si>
  <si>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</si>
  <si>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</si>
  <si>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</si>
  <si>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</si>
  <si>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</si>
  <si>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</si>
  <si>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</si>
  <si>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</si>
  <si>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</si>
  <si>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</si>
  <si>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</si>
  <si>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</si>
  <si>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</si>
  <si>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</si>
  <si>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</si>
  <si>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</si>
  <si>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</si>
  <si>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</si>
  <si>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</si>
  <si>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</si>
  <si>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</si>
  <si>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</si>
  <si>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</si>
  <si>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</si>
  <si>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</si>
  <si>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</si>
  <si>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</si>
  <si>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</si>
  <si>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</si>
  <si>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</si>
  <si>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</si>
  <si>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</si>
  <si>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</si>
  <si>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</si>
  <si>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</si>
  <si>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</si>
  <si>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</si>
  <si>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</si>
  <si>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</si>
  <si>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</si>
  <si>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</si>
  <si>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</si>
  <si>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</si>
  <si>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</si>
  <si>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</si>
  <si>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</si>
  <si>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</si>
  <si>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</si>
  <si>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</si>
  <si>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</si>
  <si>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</si>
  <si>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</si>
  <si>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</si>
  <si>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</si>
  <si>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</si>
  <si>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</si>
  <si>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</si>
  <si>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</si>
  <si>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</si>
  <si>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</si>
  <si>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</si>
  <si>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</si>
  <si>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</si>
  <si>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</si>
  <si>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</si>
  <si>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</si>
  <si>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</si>
  <si>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</si>
  <si>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</si>
  <si>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</si>
  <si>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</si>
  <si>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</si>
  <si>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</si>
  <si>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</si>
  <si>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</si>
  <si>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</si>
  <si>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</si>
  <si>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</si>
  <si>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</si>
  <si>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</si>
  <si>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</si>
  <si>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</si>
  <si>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</si>
  <si>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</si>
  <si>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</si>
  <si>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</si>
  <si>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</si>
  <si>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</si>
  <si>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</si>
  <si>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</si>
  <si>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</si>
  <si>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</si>
  <si>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</si>
  <si>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</si>
  <si>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</si>
  <si>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</si>
  <si>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</si>
  <si>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</si>
  <si>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</si>
  <si>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</si>
  <si>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</si>
  <si>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</si>
  <si>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</si>
  <si>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</si>
  <si>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</si>
  <si>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</si>
  <si>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</si>
  <si>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</si>
  <si>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</si>
  <si>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</si>
  <si>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</si>
  <si>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</si>
  <si>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</si>
  <si>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</si>
  <si>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</si>
  <si>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</si>
  <si>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</si>
  <si>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</si>
  <si>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</si>
  <si>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</si>
  <si>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</si>
  <si>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</si>
  <si>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</si>
  <si>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</si>
  <si>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</si>
  <si>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</si>
  <si>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</si>
  <si>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</si>
  <si>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</si>
  <si>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</si>
  <si>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</si>
  <si>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</si>
  <si>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</si>
  <si>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</si>
  <si>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</si>
  <si>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</si>
  <si>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</si>
  <si>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</si>
  <si>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</si>
  <si>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</si>
  <si>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</si>
  <si>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</si>
  <si>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</si>
  <si>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</si>
  <si>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</si>
  <si>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</si>
  <si>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</si>
  <si>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</si>
  <si>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</si>
  <si>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</si>
  <si>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</si>
  <si>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</si>
  <si>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</si>
  <si>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</si>
  <si>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</si>
  <si>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</si>
  <si>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</si>
  <si>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</si>
  <si>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</si>
  <si>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</si>
  <si>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</si>
  <si>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</si>
  <si>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</si>
  <si>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</si>
  <si>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</si>
  <si>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</si>
  <si>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</si>
  <si>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</si>
  <si>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</si>
  <si>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</si>
  <si>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</si>
  <si>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</si>
  <si>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</si>
  <si>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</si>
  <si>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</si>
  <si>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</si>
  <si>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</si>
  <si>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</si>
  <si>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</si>
  <si>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</si>
  <si>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</si>
  <si>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</si>
  <si>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</si>
  <si>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</si>
  <si>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</si>
  <si>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</si>
  <si>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</si>
  <si>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</si>
  <si>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</si>
  <si>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</si>
  <si>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</si>
  <si>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</si>
  <si>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</si>
  <si>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</si>
  <si>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</si>
  <si>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</si>
  <si>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</si>
  <si>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</si>
  <si>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</si>
  <si>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</si>
  <si>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</si>
  <si>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</si>
  <si>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</si>
  <si>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</si>
  <si>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</si>
  <si>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</si>
  <si>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</si>
  <si>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</si>
  <si>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</si>
  <si>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</si>
  <si>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</si>
  <si>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</si>
  <si>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</si>
  <si>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</si>
  <si>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</si>
  <si>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</si>
  <si>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</si>
  <si>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</si>
  <si>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</si>
  <si>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</si>
  <si>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</si>
  <si>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</si>
  <si>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</si>
  <si>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</si>
  <si>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</si>
  <si>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</si>
  <si>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</si>
  <si>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</si>
  <si>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</si>
  <si>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</si>
  <si>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</si>
  <si>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</si>
  <si>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</si>
  <si>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</si>
  <si>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</si>
  <si>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</si>
  <si>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</si>
  <si>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</si>
  <si>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</si>
  <si>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</si>
  <si>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</si>
  <si>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</si>
  <si>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</si>
  <si>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</si>
  <si>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</si>
  <si>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</si>
  <si>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</si>
  <si>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</si>
  <si>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</si>
  <si>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</si>
  <si>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</si>
  <si>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</si>
  <si>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</si>
  <si>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</si>
  <si>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</si>
  <si>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</si>
  <si>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</si>
  <si>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</si>
  <si>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</si>
  <si>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</si>
  <si>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</si>
  <si>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</si>
  <si>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</si>
  <si>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</si>
  <si>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</si>
  <si>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</si>
  <si>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</si>
  <si>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</si>
  <si>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</si>
  <si>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</si>
  <si>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</si>
  <si>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</si>
  <si>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</si>
  <si>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</si>
  <si>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</si>
  <si>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</si>
  <si>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</si>
  <si>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</si>
  <si>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</si>
  <si>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</si>
  <si>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</si>
  <si>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</si>
  <si>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</si>
  <si>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</si>
  <si>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</si>
  <si>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</si>
  <si>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</si>
  <si>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</si>
  <si>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</si>
  <si>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</si>
  <si>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</si>
  <si>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</si>
  <si>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</si>
  <si>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</si>
  <si>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</si>
  <si>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</si>
  <si>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</si>
  <si>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</si>
  <si>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</si>
  <si>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</si>
  <si>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</si>
  <si>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</si>
  <si>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</si>
  <si>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</si>
  <si>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</si>
  <si>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</si>
  <si>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</si>
  <si>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</si>
  <si>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</si>
  <si>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</si>
  <si>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</si>
  <si>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</si>
  <si>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</si>
  <si>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</si>
  <si>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</si>
  <si>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</si>
  <si>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</si>
  <si>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</si>
  <si>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</si>
  <si>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</si>
  <si>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</si>
  <si>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</si>
  <si>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</si>
  <si>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Burgdorf Netz GmbH</t>
  </si>
  <si>
    <t>98701054000004</t>
  </si>
  <si>
    <t>Vor dem Hannoverschen Tor 12</t>
  </si>
  <si>
    <t>Burgdorf</t>
  </si>
  <si>
    <t>Team Netznutzungsmanagement</t>
  </si>
  <si>
    <t>sw.burgdorf@edi-gas.de</t>
  </si>
  <si>
    <t>0361/564-2320</t>
  </si>
  <si>
    <t>Netz Burgdorf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</si>
  <si>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</si>
  <si>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</si>
  <si>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</si>
  <si>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</si>
  <si>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</si>
  <si>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</si>
  <si>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</si>
  <si>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</si>
  <si>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</si>
  <si>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</si>
  <si>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</si>
  <si>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</si>
  <si>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 xml:space="preserve"> NI  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</si>
</sst>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C32" sqref="C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42675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42675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55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31303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Netz Burgdorf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Burgdorf Netz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Netz Burgdorf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98701054000004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42675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618</v>
      </c>
      <c r="D13" s="33" t="s">
        <v>620</v>
      </c>
      <c r="E13" s="15"/>
      <c r="H13" s="272" t="s">
        <v>619</v>
      </c>
      <c r="I13" s="272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616</v>
      </c>
      <c r="D22" s="49" t="s">
        <v>612</v>
      </c>
      <c r="E22" s="15"/>
      <c r="H22" s="268" t="s">
        <v>612</v>
      </c>
      <c r="I22" s="268" t="s">
        <v>613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8" t="s">
        <v>615</v>
      </c>
      <c r="I23" s="8" t="s">
        <v>611</v>
      </c>
      <c r="J23" s="8"/>
      <c r="K23" s="8"/>
      <c r="L23" s="269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8" t="s">
        <v>614</v>
      </c>
      <c r="I24" s="268" t="s">
        <v>621</v>
      </c>
      <c r="J24" s="8"/>
      <c r="K24" s="8"/>
      <c r="L24" s="271" t="s">
        <v>622</v>
      </c>
      <c r="M24" s="271" t="s">
        <v>624</v>
      </c>
      <c r="N24" s="271" t="s">
        <v>623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581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625</v>
      </c>
      <c r="D27" s="42" t="s">
        <v>626</v>
      </c>
      <c r="E27" s="15"/>
      <c r="H27" s="298" t="s">
        <v>626</v>
      </c>
      <c r="I27" s="270" t="s">
        <v>627</v>
      </c>
      <c r="J27" s="270" t="s">
        <v>628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629</v>
      </c>
      <c r="I28" s="271" t="s">
        <v>630</v>
      </c>
      <c r="J28" s="271" t="s">
        <v>631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632</v>
      </c>
      <c r="I29" s="271" t="s">
        <v>633</v>
      </c>
      <c r="J29" s="271" t="s">
        <v>634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635</v>
      </c>
      <c r="I32" s="271" t="s">
        <v>636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637</v>
      </c>
      <c r="I33" s="268" t="s">
        <v>632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139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60" priority="21">
      <formula>IF($D$11="Gaspool",1,0)</formula>
    </cfRule>
  </conditionalFormatting>
  <conditionalFormatting sqref="D16">
    <cfRule type="expression" dxfId="59" priority="18">
      <formula>IF($D$11="NCG",1,0)</formula>
    </cfRule>
  </conditionalFormatting>
  <conditionalFormatting sqref="D48:D62">
    <cfRule type="expression" dxfId="58" priority="17">
      <formula>IF(CELL("Zeile",D48)&lt;$D$46+CELL("Zeile",$D$48),1,0)</formula>
    </cfRule>
  </conditionalFormatting>
  <conditionalFormatting sqref="D49:D62">
    <cfRule type="expression" dxfId="57" priority="16">
      <formula>IF(CELL(D49)&lt;$D$36+27,1,0)</formula>
    </cfRule>
  </conditionalFormatting>
  <conditionalFormatting sqref="D23">
    <cfRule type="expression" dxfId="56" priority="15">
      <formula>IF($D$22=$H$22,1,0)</formula>
    </cfRule>
  </conditionalFormatting>
  <conditionalFormatting sqref="D31">
    <cfRule type="expression" dxfId="55" priority="4">
      <formula>IF($D$18="synthetisch",1,0)</formula>
    </cfRule>
  </conditionalFormatting>
  <conditionalFormatting sqref="D28">
    <cfRule type="expression" dxfId="54" priority="2">
      <formula>IF(AND($D$27=$I$27,$D$26=$H$26),1,0)</formula>
    </cfRule>
  </conditionalFormatting>
  <conditionalFormatting sqref="D26:D28">
    <cfRule type="expression" dxfId="53" priority="5">
      <formula>IF($D$18="analytisch",1,0)</formula>
    </cfRule>
  </conditionalFormatting>
  <conditionalFormatting sqref="D27">
    <cfRule type="expression" dxfId="52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Normal="100" workbookViewId="0">
      <selection activeCell="G72" sqref="G7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Burgdorf Netz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Netz Burgdorf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98701054000004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42675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3" t="str">
        <f>INDEX('SLP-Verfahren'!D48:D62,'SLP-Temp-Gebiet #01'!F10)</f>
        <v>DWD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587</v>
      </c>
      <c r="D13" s="340"/>
      <c r="E13" s="340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452</v>
      </c>
      <c r="D14" s="341"/>
      <c r="E14" s="89" t="s">
        <v>453</v>
      </c>
      <c r="F14" s="263" t="s">
        <v>85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654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1" t="s">
        <v>389</v>
      </c>
      <c r="D15" s="341"/>
      <c r="E15" s="89" t="s">
        <v>453</v>
      </c>
      <c r="F15" s="263" t="s">
        <v>71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139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506</v>
      </c>
      <c r="T23" s="289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142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530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2" t="s">
        <v>583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28">
      <formula>IF(E$20&lt;=$F$18,1,0)</formula>
    </cfRule>
  </conditionalFormatting>
  <conditionalFormatting sqref="E32:N36">
    <cfRule type="expression" dxfId="50" priority="27">
      <formula>IF(E$30&lt;=$F$28,1,0)</formula>
    </cfRule>
  </conditionalFormatting>
  <conditionalFormatting sqref="E26:F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6:N59">
    <cfRule type="expression" dxfId="47" priority="22">
      <formula>IF(E$54&lt;=$F$52,1,0)</formula>
    </cfRule>
  </conditionalFormatting>
  <conditionalFormatting sqref="E60:N60">
    <cfRule type="expression" dxfId="46" priority="21">
      <formula>IF(E$54&lt;=$F$52,1,0)</formula>
    </cfRule>
  </conditionalFormatting>
  <conditionalFormatting sqref="E66:N68">
    <cfRule type="expression" dxfId="45" priority="15">
      <formula>IF(E$64&lt;=$F$62,1,0)</formula>
    </cfRule>
  </conditionalFormatting>
  <conditionalFormatting sqref="E65:N68 E70:N70">
    <cfRule type="expression" dxfId="44" priority="13">
      <formula>IF(E$64&gt;$F$62,1,0)</formula>
    </cfRule>
  </conditionalFormatting>
  <conditionalFormatting sqref="E56:N60">
    <cfRule type="expression" dxfId="43" priority="12">
      <formula>IF(E$54&gt;$F$52,1,0)</formula>
    </cfRule>
  </conditionalFormatting>
  <conditionalFormatting sqref="E21:N26">
    <cfRule type="expression" dxfId="42" priority="11">
      <formula>IF(E$20&gt;$F$18,1,0)</formula>
    </cfRule>
  </conditionalFormatting>
  <conditionalFormatting sqref="E32:N36">
    <cfRule type="expression" dxfId="41" priority="10">
      <formula>IF(E$30&gt;$F$28,1,0)</formula>
    </cfRule>
  </conditionalFormatting>
  <conditionalFormatting sqref="H11 H8:H9">
    <cfRule type="expression" dxfId="40" priority="9">
      <formula>IF($F$9=1,1,0)</formula>
    </cfRule>
  </conditionalFormatting>
  <conditionalFormatting sqref="E55:N55">
    <cfRule type="expression" dxfId="39" priority="8">
      <formula>IF(E$54&gt;$F$52,1,0)</formula>
    </cfRule>
  </conditionalFormatting>
  <conditionalFormatting sqref="E31:N31">
    <cfRule type="expression" dxfId="38" priority="7">
      <formula>IF(E$30&gt;$F$28,1,0)</formula>
    </cfRule>
  </conditionalFormatting>
  <conditionalFormatting sqref="E70:N70">
    <cfRule type="expression" dxfId="37" priority="6">
      <formula>IF(E$64&lt;=$F$62,1,0)</formula>
    </cfRule>
  </conditionalFormatting>
  <conditionalFormatting sqref="H10">
    <cfRule type="expression" dxfId="36" priority="5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5:N26 E56:N60 E22:F22 I22:N22 F52 F62 G24:N24 G70:N70 E32:N34 E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Burgdorf Netz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Netz Burgdorf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98701054000004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42675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3">
        <f>INDEX('SLP-Verfahren'!D48:D62,'SLP-Temp-Gebiet #02'!F10)</f>
        <v>0</v>
      </c>
      <c r="G11" s="333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587</v>
      </c>
      <c r="D13" s="340"/>
      <c r="E13" s="340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452</v>
      </c>
      <c r="D14" s="341"/>
      <c r="E14" s="89" t="s">
        <v>453</v>
      </c>
      <c r="F14" s="263" t="s">
        <v>85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654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1" t="s">
        <v>389</v>
      </c>
      <c r="D15" s="341"/>
      <c r="E15" s="89" t="s">
        <v>453</v>
      </c>
      <c r="F15" s="263" t="s">
        <v>71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142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530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2" t="s">
        <v>583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J33" sqref="J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Burgdorf Netz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Netz Burgdorf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98701054000004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42675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498</v>
      </c>
      <c r="D10" s="134" t="s">
        <v>147</v>
      </c>
      <c r="E10" s="273" t="s">
        <v>514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5" t="s">
        <v>651</v>
      </c>
    </row>
    <row r="11" spans="2:26" ht="15.75" thickBot="1">
      <c r="B11" s="139" t="s">
        <v>500</v>
      </c>
      <c r="C11" s="140" t="s">
        <v>513</v>
      </c>
      <c r="D11" s="294" t="s">
        <v>247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5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Netz Burgdorf</v>
      </c>
      <c r="D12" s="62" t="s">
        <v>247</v>
      </c>
      <c r="E12" s="165" t="s">
        <v>666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7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8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Netz Burgdorf</v>
      </c>
      <c r="D13" s="62" t="s">
        <v>247</v>
      </c>
      <c r="E13" s="165" t="s">
        <v>667</v>
      </c>
      <c r="F13" s="297" t="str">
        <f>VLOOKUP($E13,'BDEW-Standard'!$B$3:$M$94,F$9,0)</f>
        <v>BD4</v>
      </c>
      <c r="H13" s="274">
        <f>ROUND(VLOOKUP($E13,'BDEW-Standard'!$B$3:$M$94,H$9,0),7)</f>
        <v>3.75</v>
      </c>
      <c r="I13" s="274">
        <f>ROUND(VLOOKUP($E13,'BDEW-Standard'!$B$3:$M$94,I$9,0),7)</f>
        <v>-37.5</v>
      </c>
      <c r="J13" s="274">
        <f>ROUND(VLOOKUP($E13,'BDEW-Standard'!$B$3:$M$94,J$9,0),7)</f>
        <v>6.8</v>
      </c>
      <c r="K13" s="274">
        <f>ROUND(VLOOKUP($E13,'BDEW-Standard'!$B$3:$M$94,K$9,0),7)</f>
        <v>6.0911300000000002E-2</v>
      </c>
      <c r="L13" s="337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8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>Netz Burgdorf</v>
      </c>
      <c r="D14" s="62" t="s">
        <v>247</v>
      </c>
      <c r="E14" s="165" t="s">
        <v>668</v>
      </c>
      <c r="F14" s="297" t="str">
        <f>VLOOKUP($E14,'BDEW-Standard'!$B$3:$M$94,F$9,0)</f>
        <v>BH4</v>
      </c>
      <c r="H14" s="274">
        <f>ROUND(VLOOKUP($E14,'BDEW-Standard'!$B$3:$M$94,H$9,0),7)</f>
        <v>2.4595180999999999</v>
      </c>
      <c r="I14" s="274">
        <f>ROUND(VLOOKUP($E14,'BDEW-Standard'!$B$3:$M$94,I$9,0),7)</f>
        <v>-35.253212400000002</v>
      </c>
      <c r="J14" s="274">
        <f>ROUND(VLOOKUP($E14,'BDEW-Standard'!$B$3:$M$94,J$9,0),7)</f>
        <v>6.0587001000000003</v>
      </c>
      <c r="K14" s="274">
        <f>ROUND(VLOOKUP($E14,'BDEW-Standard'!$B$3:$M$94,K$9,0),7)</f>
        <v>0.16473699999999999</v>
      </c>
      <c r="L14" s="337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8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2:26" s="143" customFormat="1">
      <c r="B15" s="144">
        <v>4</v>
      </c>
      <c r="C15" s="145" t="str">
        <f t="shared" si="0"/>
        <v>Netz Burgdorf</v>
      </c>
      <c r="D15" s="62" t="s">
        <v>247</v>
      </c>
      <c r="E15" s="165" t="s">
        <v>669</v>
      </c>
      <c r="F15" s="297" t="str">
        <f>VLOOKUP($E15,'BDEW-Standard'!$B$3:$M$94,F$9,0)</f>
        <v>GA4</v>
      </c>
      <c r="H15" s="274">
        <f>ROUND(VLOOKUP($E15,'BDEW-Standard'!$B$3:$M$94,H$9,0),7)</f>
        <v>2.8195655999999998</v>
      </c>
      <c r="I15" s="274">
        <f>ROUND(VLOOKUP($E15,'BDEW-Standard'!$B$3:$M$94,I$9,0),7)</f>
        <v>-36</v>
      </c>
      <c r="J15" s="274">
        <f>ROUND(VLOOKUP($E15,'BDEW-Standard'!$B$3:$M$94,J$9,0),7)</f>
        <v>7.7368518000000002</v>
      </c>
      <c r="K15" s="274">
        <f>ROUND(VLOOKUP($E15,'BDEW-Standard'!$B$3:$M$94,K$9,0),7)</f>
        <v>0.157281</v>
      </c>
      <c r="L15" s="337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8">
        <f t="shared" si="1"/>
        <v>0.96576337685759206</v>
      </c>
      <c r="R15" s="275">
        <f>ROUND(VLOOKUP(MID($E15,4,3),'Wochentag F(WT)'!$B$7:$J$22,R$9,0),4)</f>
        <v>0.93220000000000003</v>
      </c>
      <c r="S15" s="275">
        <f>ROUND(VLOOKUP(MID($E15,4,3),'Wochentag F(WT)'!$B$7:$J$22,S$9,0),4)</f>
        <v>0.98939999999999995</v>
      </c>
      <c r="T15" s="275">
        <f>ROUND(VLOOKUP(MID($E15,4,3),'Wochentag F(WT)'!$B$7:$J$22,T$9,0),4)</f>
        <v>1.0033000000000001</v>
      </c>
      <c r="U15" s="275">
        <f>ROUND(VLOOKUP(MID($E15,4,3),'Wochentag F(WT)'!$B$7:$J$22,U$9,0),4)</f>
        <v>1.0108999999999999</v>
      </c>
      <c r="V15" s="275">
        <f>ROUND(VLOOKUP(MID($E15,4,3),'Wochentag F(WT)'!$B$7:$J$22,V$9,0),4)</f>
        <v>1.018</v>
      </c>
      <c r="W15" s="275">
        <f>ROUND(VLOOKUP(MID($E15,4,3),'Wochentag F(WT)'!$B$7:$J$22,W$9,0),4)</f>
        <v>1.0356000000000001</v>
      </c>
      <c r="X15" s="276">
        <f t="shared" si="2"/>
        <v>1.0106000000000002</v>
      </c>
      <c r="Y15" s="293"/>
      <c r="Z15" s="211"/>
    </row>
    <row r="16" spans="2:26" s="143" customFormat="1">
      <c r="B16" s="144">
        <v>5</v>
      </c>
      <c r="C16" s="145" t="str">
        <f t="shared" si="0"/>
        <v>Netz Burgdorf</v>
      </c>
      <c r="D16" s="62" t="s">
        <v>247</v>
      </c>
      <c r="E16" s="165" t="s">
        <v>670</v>
      </c>
      <c r="F16" s="297" t="str">
        <f>VLOOKUP($E16,'BDEW-Standard'!$B$3:$M$94,F$9,0)</f>
        <v>GB4</v>
      </c>
      <c r="H16" s="274">
        <f>ROUND(VLOOKUP($E16,'BDEW-Standard'!$B$3:$M$94,H$9,0),7)</f>
        <v>3.6017736</v>
      </c>
      <c r="I16" s="274">
        <f>ROUND(VLOOKUP($E16,'BDEW-Standard'!$B$3:$M$94,I$9,0),7)</f>
        <v>-37.882536799999997</v>
      </c>
      <c r="J16" s="274">
        <f>ROUND(VLOOKUP($E16,'BDEW-Standard'!$B$3:$M$94,J$9,0),7)</f>
        <v>6.9836070000000001</v>
      </c>
      <c r="K16" s="274">
        <f>ROUND(VLOOKUP($E16,'BDEW-Standard'!$B$3:$M$94,K$9,0),7)</f>
        <v>5.4826199999999999E-2</v>
      </c>
      <c r="L16" s="337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8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>Netz Burgdorf</v>
      </c>
      <c r="D17" s="62" t="s">
        <v>247</v>
      </c>
      <c r="E17" s="165" t="s">
        <v>671</v>
      </c>
      <c r="F17" s="297" t="str">
        <f>VLOOKUP($E17,'BDEW-Standard'!$B$3:$M$94,F$9,0)</f>
        <v>HA4</v>
      </c>
      <c r="H17" s="274">
        <f>ROUND(VLOOKUP($E17,'BDEW-Standard'!$B$3:$M$94,H$9,0),7)</f>
        <v>4.0196902000000003</v>
      </c>
      <c r="I17" s="274">
        <f>ROUND(VLOOKUP($E17,'BDEW-Standard'!$B$3:$M$94,I$9,0),7)</f>
        <v>-37.828203700000003</v>
      </c>
      <c r="J17" s="274">
        <f>ROUND(VLOOKUP($E17,'BDEW-Standard'!$B$3:$M$94,J$9,0),7)</f>
        <v>8.1593368999999996</v>
      </c>
      <c r="K17" s="274">
        <f>ROUND(VLOOKUP($E17,'BDEW-Standard'!$B$3:$M$94,K$9,0),7)</f>
        <v>4.72845E-2</v>
      </c>
      <c r="L17" s="337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8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Netz Burgdorf</v>
      </c>
      <c r="D18" s="62" t="s">
        <v>247</v>
      </c>
      <c r="E18" s="165" t="s">
        <v>672</v>
      </c>
      <c r="F18" s="297" t="str">
        <f>VLOOKUP($E18,'BDEW-Standard'!$B$3:$M$94,F$9,0)</f>
        <v>HD4</v>
      </c>
      <c r="H18" s="274">
        <f>ROUND(VLOOKUP($E18,'BDEW-Standard'!$B$3:$M$94,H$9,0),7)</f>
        <v>3.0084346000000002</v>
      </c>
      <c r="I18" s="274">
        <f>ROUND(VLOOKUP($E18,'BDEW-Standard'!$B$3:$M$94,I$9,0),7)</f>
        <v>-36.607845300000001</v>
      </c>
      <c r="J18" s="274">
        <f>ROUND(VLOOKUP($E18,'BDEW-Standard'!$B$3:$M$94,J$9,0),7)</f>
        <v>7.3211870000000001</v>
      </c>
      <c r="K18" s="274">
        <f>ROUND(VLOOKUP($E18,'BDEW-Standard'!$B$3:$M$94,K$9,0),7)</f>
        <v>0.15496599999999999</v>
      </c>
      <c r="L18" s="337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8">
        <f t="shared" si="1"/>
        <v>0.97302438504000599</v>
      </c>
      <c r="R18" s="275">
        <f>ROUND(VLOOKUP(MID($E18,4,3),'Wochentag F(WT)'!$B$7:$J$22,R$9,0),4)</f>
        <v>1.03</v>
      </c>
      <c r="S18" s="275">
        <f>ROUND(VLOOKUP(MID($E18,4,3),'Wochentag F(WT)'!$B$7:$J$22,S$9,0),4)</f>
        <v>1.03</v>
      </c>
      <c r="T18" s="275">
        <f>ROUND(VLOOKUP(MID($E18,4,3),'Wochentag F(WT)'!$B$7:$J$22,T$9,0),4)</f>
        <v>1.02</v>
      </c>
      <c r="U18" s="275">
        <f>ROUND(VLOOKUP(MID($E18,4,3),'Wochentag F(WT)'!$B$7:$J$22,U$9,0),4)</f>
        <v>1.03</v>
      </c>
      <c r="V18" s="275">
        <f>ROUND(VLOOKUP(MID($E18,4,3),'Wochentag F(WT)'!$B$7:$J$22,V$9,0),4)</f>
        <v>1.01</v>
      </c>
      <c r="W18" s="275">
        <f>ROUND(VLOOKUP(MID($E18,4,3),'Wochentag F(WT)'!$B$7:$J$22,W$9,0),4)</f>
        <v>0.93</v>
      </c>
      <c r="X18" s="276">
        <f t="shared" si="2"/>
        <v>0.95000000000000018</v>
      </c>
      <c r="Y18" s="293"/>
      <c r="Z18" s="211"/>
    </row>
    <row r="19" spans="2:26" s="143" customFormat="1">
      <c r="B19" s="144">
        <v>8</v>
      </c>
      <c r="C19" s="145" t="str">
        <f t="shared" si="0"/>
        <v>Netz Burgdorf</v>
      </c>
      <c r="D19" s="62" t="s">
        <v>247</v>
      </c>
      <c r="E19" s="165" t="s">
        <v>4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7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8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Netz Burgdorf</v>
      </c>
      <c r="D20" s="62" t="s">
        <v>247</v>
      </c>
      <c r="E20" s="165" t="s">
        <v>673</v>
      </c>
      <c r="F20" s="297" t="str">
        <f>VLOOKUP($E20,'BDEW-Standard'!$B$3:$M$94,F$9,0)</f>
        <v>KO4</v>
      </c>
      <c r="H20" s="274">
        <f>ROUND(VLOOKUP($E20,'BDEW-Standard'!$B$3:$M$94,H$9,0),7)</f>
        <v>3.4428942999999999</v>
      </c>
      <c r="I20" s="274">
        <f>ROUND(VLOOKUP($E20,'BDEW-Standard'!$B$3:$M$94,I$9,0),7)</f>
        <v>-36.659050399999998</v>
      </c>
      <c r="J20" s="274">
        <f>ROUND(VLOOKUP($E20,'BDEW-Standard'!$B$3:$M$94,J$9,0),7)</f>
        <v>7.6083226000000002</v>
      </c>
      <c r="K20" s="274">
        <f>ROUND(VLOOKUP($E20,'BDEW-Standard'!$B$3:$M$94,K$9,0),7)</f>
        <v>7.4685000000000001E-2</v>
      </c>
      <c r="L20" s="337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8">
        <f t="shared" si="1"/>
        <v>0.97768382110526542</v>
      </c>
      <c r="R20" s="275">
        <f>ROUND(VLOOKUP(MID($E20,4,3),'Wochentag F(WT)'!$B$7:$J$22,R$9,0),4)</f>
        <v>1.0354000000000001</v>
      </c>
      <c r="S20" s="275">
        <f>ROUND(VLOOKUP(MID($E20,4,3),'Wochentag F(WT)'!$B$7:$J$22,S$9,0),4)</f>
        <v>1.0523</v>
      </c>
      <c r="T20" s="275">
        <f>ROUND(VLOOKUP(MID($E20,4,3),'Wochentag F(WT)'!$B$7:$J$22,T$9,0),4)</f>
        <v>1.0448999999999999</v>
      </c>
      <c r="U20" s="275">
        <f>ROUND(VLOOKUP(MID($E20,4,3),'Wochentag F(WT)'!$B$7:$J$22,U$9,0),4)</f>
        <v>1.0494000000000001</v>
      </c>
      <c r="V20" s="275">
        <f>ROUND(VLOOKUP(MID($E20,4,3),'Wochentag F(WT)'!$B$7:$J$22,V$9,0),4)</f>
        <v>0.98850000000000005</v>
      </c>
      <c r="W20" s="275">
        <f>ROUND(VLOOKUP(MID($E20,4,3),'Wochentag F(WT)'!$B$7:$J$22,W$9,0),4)</f>
        <v>0.88600000000000001</v>
      </c>
      <c r="X20" s="276">
        <f t="shared" si="2"/>
        <v>0.94349999999999934</v>
      </c>
      <c r="Y20" s="293"/>
      <c r="Z20" s="211"/>
    </row>
    <row r="21" spans="2:26" s="143" customFormat="1">
      <c r="B21" s="144">
        <v>10</v>
      </c>
      <c r="C21" s="145" t="str">
        <f t="shared" si="0"/>
        <v>Netz Burgdorf</v>
      </c>
      <c r="D21" s="62" t="s">
        <v>247</v>
      </c>
      <c r="E21" s="165" t="s">
        <v>674</v>
      </c>
      <c r="F21" s="297" t="str">
        <f>VLOOKUP($E21,'BDEW-Standard'!$B$3:$M$94,F$9,0)</f>
        <v>MF4</v>
      </c>
      <c r="H21" s="274">
        <f>ROUND(VLOOKUP($E21,'BDEW-Standard'!$B$3:$M$94,H$9,0),7)</f>
        <v>2.5187775000000001</v>
      </c>
      <c r="I21" s="274">
        <f>ROUND(VLOOKUP($E21,'BDEW-Standard'!$B$3:$M$94,I$9,0),7)</f>
        <v>-35.033375399999997</v>
      </c>
      <c r="J21" s="274">
        <f>ROUND(VLOOKUP($E21,'BDEW-Standard'!$B$3:$M$94,J$9,0),7)</f>
        <v>6.2240634000000004</v>
      </c>
      <c r="K21" s="274">
        <f>ROUND(VLOOKUP($E21,'BDEW-Standard'!$B$3:$M$94,K$9,0),7)</f>
        <v>0.10107820000000001</v>
      </c>
      <c r="L21" s="337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8">
        <f t="shared" si="1"/>
        <v>1.0146273685996503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Netz Burgdorf</v>
      </c>
      <c r="D22" s="62" t="s">
        <v>247</v>
      </c>
      <c r="E22" s="165" t="s">
        <v>675</v>
      </c>
      <c r="F22" s="297" t="str">
        <f>VLOOKUP($E22,'BDEW-Standard'!$B$3:$M$94,F$9,0)</f>
        <v>MK4</v>
      </c>
      <c r="H22" s="274">
        <f>ROUND(VLOOKUP($E22,'BDEW-Standard'!$B$3:$M$94,H$9,0),7)</f>
        <v>3.1177248</v>
      </c>
      <c r="I22" s="274">
        <f>ROUND(VLOOKUP($E22,'BDEW-Standard'!$B$3:$M$94,I$9,0),7)</f>
        <v>-35.871506199999999</v>
      </c>
      <c r="J22" s="274">
        <f>ROUND(VLOOKUP($E22,'BDEW-Standard'!$B$3:$M$94,J$9,0),7)</f>
        <v>7.5186828999999999</v>
      </c>
      <c r="K22" s="274">
        <f>ROUND(VLOOKUP($E22,'BDEW-Standard'!$B$3:$M$94,K$9,0),7)</f>
        <v>3.4330100000000002E-2</v>
      </c>
      <c r="L22" s="337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8">
        <f t="shared" si="1"/>
        <v>0.9622064996731321</v>
      </c>
      <c r="R22" s="275">
        <f>ROUND(VLOOKUP(MID($E22,4,3),'Wochentag F(WT)'!$B$7:$J$22,R$9,0),4)</f>
        <v>1.0699000000000001</v>
      </c>
      <c r="S22" s="275">
        <f>ROUND(VLOOKUP(MID($E22,4,3),'Wochentag F(WT)'!$B$7:$J$22,S$9,0),4)</f>
        <v>1.0365</v>
      </c>
      <c r="T22" s="275">
        <f>ROUND(VLOOKUP(MID($E22,4,3),'Wochentag F(WT)'!$B$7:$J$22,T$9,0),4)</f>
        <v>0.99329999999999996</v>
      </c>
      <c r="U22" s="275">
        <f>ROUND(VLOOKUP(MID($E22,4,3),'Wochentag F(WT)'!$B$7:$J$22,U$9,0),4)</f>
        <v>0.99480000000000002</v>
      </c>
      <c r="V22" s="275">
        <f>ROUND(VLOOKUP(MID($E22,4,3),'Wochentag F(WT)'!$B$7:$J$22,V$9,0),4)</f>
        <v>1.0659000000000001</v>
      </c>
      <c r="W22" s="275">
        <f>ROUND(VLOOKUP(MID($E22,4,3),'Wochentag F(WT)'!$B$7:$J$22,W$9,0),4)</f>
        <v>0.93620000000000003</v>
      </c>
      <c r="X22" s="276">
        <f t="shared" si="2"/>
        <v>0.90339999999999954</v>
      </c>
      <c r="Y22" s="293"/>
      <c r="Z22" s="211"/>
    </row>
    <row r="23" spans="2:26" s="143" customFormat="1">
      <c r="B23" s="144">
        <v>12</v>
      </c>
      <c r="C23" s="145" t="str">
        <f t="shared" si="0"/>
        <v>Netz Burgdorf</v>
      </c>
      <c r="D23" s="62" t="s">
        <v>247</v>
      </c>
      <c r="E23" s="165" t="s">
        <v>676</v>
      </c>
      <c r="F23" s="297" t="str">
        <f>VLOOKUP($E23,'BDEW-Standard'!$B$3:$M$94,F$9,0)</f>
        <v>PD4</v>
      </c>
      <c r="H23" s="274">
        <f>ROUND(VLOOKUP($E23,'BDEW-Standard'!$B$3:$M$94,H$9,0),7)</f>
        <v>3.85</v>
      </c>
      <c r="I23" s="274">
        <f>ROUND(VLOOKUP($E23,'BDEW-Standard'!$B$3:$M$94,I$9,0),7)</f>
        <v>-37</v>
      </c>
      <c r="J23" s="274">
        <f>ROUND(VLOOKUP($E23,'BDEW-Standard'!$B$3:$M$94,J$9,0),7)</f>
        <v>10.2405021</v>
      </c>
      <c r="K23" s="274">
        <f>ROUND(VLOOKUP($E23,'BDEW-Standard'!$B$3:$M$94,K$9,0),7)</f>
        <v>4.6924300000000002E-2</v>
      </c>
      <c r="L23" s="337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8">
        <f t="shared" si="1"/>
        <v>0.75691065279879233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Netz Burgdorf</v>
      </c>
      <c r="D24" s="62" t="s">
        <v>247</v>
      </c>
      <c r="E24" s="165" t="s">
        <v>677</v>
      </c>
      <c r="F24" s="297" t="str">
        <f>VLOOKUP($E24,'BDEW-Standard'!$B$3:$M$94,F$9,0)</f>
        <v>WA4</v>
      </c>
      <c r="H24" s="274">
        <f>ROUND(VLOOKUP($E24,'BDEW-Standard'!$B$3:$M$94,H$9,0),7)</f>
        <v>1.0535874999999999</v>
      </c>
      <c r="I24" s="274">
        <f>ROUND(VLOOKUP($E24,'BDEW-Standard'!$B$3:$M$94,I$9,0),7)</f>
        <v>-35.299999999999997</v>
      </c>
      <c r="J24" s="274">
        <f>ROUND(VLOOKUP($E24,'BDEW-Standard'!$B$3:$M$94,J$9,0),7)</f>
        <v>4.8662747</v>
      </c>
      <c r="K24" s="274">
        <f>ROUND(VLOOKUP($E24,'BDEW-Standard'!$B$3:$M$94,K$9,0),7)</f>
        <v>0.68110420000000005</v>
      </c>
      <c r="L24" s="337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8">
        <f t="shared" si="1"/>
        <v>1.0844348950990992</v>
      </c>
      <c r="R24" s="275">
        <f>ROUND(VLOOKUP(MID($E24,4,3),'Wochentag F(WT)'!$B$7:$J$22,R$9,0),4)</f>
        <v>1.2457</v>
      </c>
      <c r="S24" s="275">
        <f>ROUND(VLOOKUP(MID($E24,4,3),'Wochentag F(WT)'!$B$7:$J$22,S$9,0),4)</f>
        <v>1.2615000000000001</v>
      </c>
      <c r="T24" s="275">
        <f>ROUND(VLOOKUP(MID($E24,4,3),'Wochentag F(WT)'!$B$7:$J$22,T$9,0),4)</f>
        <v>1.2706999999999999</v>
      </c>
      <c r="U24" s="275">
        <f>ROUND(VLOOKUP(MID($E24,4,3),'Wochentag F(WT)'!$B$7:$J$22,U$9,0),4)</f>
        <v>1.2430000000000001</v>
      </c>
      <c r="V24" s="275">
        <f>ROUND(VLOOKUP(MID($E24,4,3),'Wochentag F(WT)'!$B$7:$J$22,V$9,0),4)</f>
        <v>1.1275999999999999</v>
      </c>
      <c r="W24" s="275">
        <f>ROUND(VLOOKUP(MID($E24,4,3),'Wochentag F(WT)'!$B$7:$J$22,W$9,0),4)</f>
        <v>0.38769999999999999</v>
      </c>
      <c r="X24" s="276">
        <f t="shared" si="2"/>
        <v>0.46379999999999999</v>
      </c>
      <c r="Y24" s="293"/>
      <c r="Z24" s="211"/>
    </row>
    <row r="25" spans="2:26" s="143" customFormat="1">
      <c r="B25" s="144">
        <v>14</v>
      </c>
      <c r="C25" s="145" t="str">
        <f t="shared" si="0"/>
        <v>Netz Burgdorf</v>
      </c>
      <c r="D25" s="62" t="s">
        <v>247</v>
      </c>
      <c r="E25" s="165" t="s">
        <v>24</v>
      </c>
      <c r="F25" s="297" t="str">
        <f>VLOOKUP($E25,'BDEW-Standard'!$B$3:$M$154,F$9,0)</f>
        <v>I14</v>
      </c>
      <c r="H25" s="274">
        <f>ROUND(VLOOKUP($E25,'BDEW-Standard'!$B$3:$M$154,H$9,0),7)</f>
        <v>3.1935978</v>
      </c>
      <c r="I25" s="356">
        <f>ROUND(VLOOKUP($E25,'BDEW-Standard'!$B$3:$M$154,I$9,0),7)</f>
        <v>-37.414247799999998</v>
      </c>
      <c r="J25" s="356">
        <f>ROUND(VLOOKUP($E25,'BDEW-Standard'!$B$3:$M$154,J$9,0),7)</f>
        <v>6.1824021</v>
      </c>
      <c r="K25" s="356">
        <f>ROUND(VLOOKUP($E25,'BDEW-Standard'!$B$3:$M$154,K$9,0),7)</f>
        <v>8.1086000000000005E-2</v>
      </c>
      <c r="L25" s="357">
        <f>ROUND(VLOOKUP($E25,'BDEW-Standard'!$B$3:$M$154,L$9,0),1)</f>
        <v>40</v>
      </c>
      <c r="M25" s="356">
        <f>ROUND(VLOOKUP($E25,'BDEW-Standard'!$B$3:$M$154,M$9,0),7)</f>
        <v>0</v>
      </c>
      <c r="N25" s="356">
        <f>ROUND(VLOOKUP($E25,'BDEW-Standard'!$B$3:$M$154,N$9,0),7)</f>
        <v>0</v>
      </c>
      <c r="O25" s="356">
        <f>ROUND(VLOOKUP($E25,'BDEW-Standard'!$B$3:$M$154,O$9,0),7)</f>
        <v>0</v>
      </c>
      <c r="P25" s="356">
        <f>ROUND(VLOOKUP($E25,'BDEW-Standard'!$B$3:$M$154,P$9,0),7)</f>
        <v>0</v>
      </c>
      <c r="Q25" s="338">
        <f t="shared" si="1"/>
        <v>0.96123311186795624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Netz Burgdorf</v>
      </c>
      <c r="D26" s="62" t="s">
        <v>247</v>
      </c>
      <c r="E26" s="166" t="s">
        <v>32</v>
      </c>
      <c r="F26" s="297" t="str">
        <f>VLOOKUP($E26,'BDEW-Standard'!$B$3:$M$154,F$9,0)</f>
        <v>I24</v>
      </c>
      <c r="H26" s="274">
        <f>ROUND(VLOOKUP($E26,'BDEW-Standard'!$B$3:$M$154,H$9,0),7)</f>
        <v>2.529738</v>
      </c>
      <c r="I26" s="356">
        <f>ROUND(VLOOKUP($E26,'BDEW-Standard'!$B$3:$M$154,I$9,0),7)</f>
        <v>-35.0300145</v>
      </c>
      <c r="J26" s="356">
        <f>ROUND(VLOOKUP($E26,'BDEW-Standard'!$B$3:$M$154,J$9,0),7)</f>
        <v>6.2051109000000002</v>
      </c>
      <c r="K26" s="356">
        <f>ROUND(VLOOKUP($E26,'BDEW-Standard'!$B$3:$M$154,K$9,0),7)</f>
        <v>0.1058318</v>
      </c>
      <c r="L26" s="357">
        <f>ROUND(VLOOKUP($E26,'BDEW-Standard'!$B$3:$M$154,L$9,0),1)</f>
        <v>40</v>
      </c>
      <c r="M26" s="356">
        <f>ROUND(VLOOKUP($E26,'BDEW-Standard'!$B$3:$M$154,M$9,0),7)</f>
        <v>0</v>
      </c>
      <c r="N26" s="356">
        <f>ROUND(VLOOKUP($E26,'BDEW-Standard'!$B$3:$M$154,N$9,0),7)</f>
        <v>0</v>
      </c>
      <c r="O26" s="356">
        <f>ROUND(VLOOKUP($E26,'BDEW-Standard'!$B$3:$M$154,O$9,0),7)</f>
        <v>0</v>
      </c>
      <c r="P26" s="356">
        <f>ROUND(VLOOKUP($E26,'BDEW-Standard'!$B$3:$M$154,P$9,0),7)</f>
        <v>0</v>
      </c>
      <c r="Q26" s="338">
        <f t="shared" si="1"/>
        <v>1.0247084991768873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Netz Burgdorf</v>
      </c>
      <c r="D27" s="62"/>
      <c r="E27" s="166"/>
      <c r="F27" s="297"/>
      <c r="H27" s="277"/>
      <c r="I27" s="277"/>
      <c r="J27" s="277"/>
      <c r="K27" s="277"/>
      <c r="L27" s="337"/>
      <c r="M27" s="277"/>
      <c r="N27" s="277"/>
      <c r="O27" s="277"/>
      <c r="P27" s="277"/>
      <c r="Q27" s="339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Netz Burgdorf</v>
      </c>
      <c r="D28" s="62"/>
      <c r="E28" s="166"/>
      <c r="F28" s="297"/>
      <c r="H28" s="277"/>
      <c r="I28" s="277"/>
      <c r="J28" s="277"/>
      <c r="K28" s="277"/>
      <c r="L28" s="337"/>
      <c r="M28" s="277"/>
      <c r="N28" s="277"/>
      <c r="O28" s="277"/>
      <c r="P28" s="277"/>
      <c r="Q28" s="339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Netz Burgdorf</v>
      </c>
      <c r="D29" s="62"/>
      <c r="E29" s="166"/>
      <c r="F29" s="297"/>
      <c r="H29" s="277"/>
      <c r="I29" s="277"/>
      <c r="J29" s="277"/>
      <c r="K29" s="277"/>
      <c r="L29" s="337"/>
      <c r="M29" s="277"/>
      <c r="N29" s="277"/>
      <c r="O29" s="277"/>
      <c r="P29" s="277"/>
      <c r="Q29" s="339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Netz Burgdorf</v>
      </c>
      <c r="D30" s="62"/>
      <c r="E30" s="166"/>
      <c r="F30" s="297"/>
      <c r="H30" s="277"/>
      <c r="I30" s="277"/>
      <c r="J30" s="277"/>
      <c r="K30" s="277"/>
      <c r="L30" s="337"/>
      <c r="M30" s="277"/>
      <c r="N30" s="277"/>
      <c r="O30" s="277"/>
      <c r="P30" s="277"/>
      <c r="Q30" s="339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Netz Burgdorf</v>
      </c>
      <c r="D31" s="62"/>
      <c r="E31" s="166"/>
      <c r="F31" s="297"/>
      <c r="H31" s="277"/>
      <c r="I31" s="277"/>
      <c r="J31" s="277"/>
      <c r="K31" s="277"/>
      <c r="L31" s="337"/>
      <c r="M31" s="277"/>
      <c r="N31" s="277"/>
      <c r="O31" s="277"/>
      <c r="P31" s="277"/>
      <c r="Q31" s="339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Netz Burgdorf</v>
      </c>
      <c r="D32" s="62"/>
      <c r="E32" s="166"/>
      <c r="F32" s="297"/>
      <c r="H32" s="277"/>
      <c r="I32" s="277"/>
      <c r="J32" s="277"/>
      <c r="K32" s="277"/>
      <c r="L32" s="337"/>
      <c r="M32" s="277"/>
      <c r="N32" s="277"/>
      <c r="O32" s="277"/>
      <c r="P32" s="277"/>
      <c r="Q32" s="339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Netz Burgdorf</v>
      </c>
      <c r="D33" s="62"/>
      <c r="E33" s="166"/>
      <c r="F33" s="297"/>
      <c r="H33" s="277"/>
      <c r="I33" s="277"/>
      <c r="J33" s="277"/>
      <c r="K33" s="277"/>
      <c r="L33" s="337"/>
      <c r="M33" s="277"/>
      <c r="N33" s="277"/>
      <c r="O33" s="277"/>
      <c r="P33" s="277"/>
      <c r="Q33" s="339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Netz Burgdorf</v>
      </c>
      <c r="D34" s="62"/>
      <c r="E34" s="166"/>
      <c r="F34" s="297"/>
      <c r="H34" s="277"/>
      <c r="I34" s="277"/>
      <c r="J34" s="277"/>
      <c r="K34" s="277"/>
      <c r="L34" s="337"/>
      <c r="M34" s="277"/>
      <c r="N34" s="277"/>
      <c r="O34" s="277"/>
      <c r="P34" s="277"/>
      <c r="Q34" s="339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Netz Burgdorf</v>
      </c>
      <c r="D35" s="62"/>
      <c r="E35" s="166"/>
      <c r="F35" s="297"/>
      <c r="H35" s="277"/>
      <c r="I35" s="277"/>
      <c r="J35" s="277"/>
      <c r="K35" s="277"/>
      <c r="L35" s="337"/>
      <c r="M35" s="277"/>
      <c r="N35" s="277"/>
      <c r="O35" s="277"/>
      <c r="P35" s="277"/>
      <c r="Q35" s="339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Netz Burgdorf</v>
      </c>
      <c r="D36" s="62"/>
      <c r="E36" s="166"/>
      <c r="F36" s="297"/>
      <c r="H36" s="277"/>
      <c r="I36" s="277"/>
      <c r="J36" s="277"/>
      <c r="K36" s="277"/>
      <c r="L36" s="337"/>
      <c r="M36" s="277"/>
      <c r="N36" s="277"/>
      <c r="O36" s="277"/>
      <c r="P36" s="277"/>
      <c r="Q36" s="339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Netz Burgdorf</v>
      </c>
      <c r="D37" s="62"/>
      <c r="E37" s="166"/>
      <c r="F37" s="297"/>
      <c r="H37" s="277"/>
      <c r="I37" s="277"/>
      <c r="J37" s="277"/>
      <c r="K37" s="277"/>
      <c r="L37" s="337"/>
      <c r="M37" s="277"/>
      <c r="N37" s="277"/>
      <c r="O37" s="277"/>
      <c r="P37" s="277"/>
      <c r="Q37" s="339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Netz Burgdorf</v>
      </c>
      <c r="D38" s="62"/>
      <c r="E38" s="166"/>
      <c r="F38" s="297"/>
      <c r="H38" s="277"/>
      <c r="I38" s="277"/>
      <c r="J38" s="277"/>
      <c r="K38" s="277"/>
      <c r="L38" s="337"/>
      <c r="M38" s="277"/>
      <c r="N38" s="277"/>
      <c r="O38" s="277"/>
      <c r="P38" s="277"/>
      <c r="Q38" s="339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Netz Burgdorf</v>
      </c>
      <c r="D39" s="62"/>
      <c r="E39" s="166"/>
      <c r="F39" s="297"/>
      <c r="H39" s="277"/>
      <c r="I39" s="277"/>
      <c r="J39" s="277"/>
      <c r="K39" s="277"/>
      <c r="L39" s="337"/>
      <c r="M39" s="277"/>
      <c r="N39" s="277"/>
      <c r="O39" s="277"/>
      <c r="P39" s="277"/>
      <c r="Q39" s="339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Netz Burgdorf</v>
      </c>
      <c r="D40" s="62"/>
      <c r="E40" s="166"/>
      <c r="F40" s="297"/>
      <c r="H40" s="277"/>
      <c r="I40" s="277"/>
      <c r="J40" s="277"/>
      <c r="K40" s="277"/>
      <c r="L40" s="337"/>
      <c r="M40" s="277"/>
      <c r="N40" s="277"/>
      <c r="O40" s="277"/>
      <c r="P40" s="277"/>
      <c r="Q40" s="339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Netz Burgdorf</v>
      </c>
      <c r="D41" s="62"/>
      <c r="E41" s="166"/>
      <c r="F41" s="297"/>
      <c r="H41" s="277"/>
      <c r="I41" s="277"/>
      <c r="J41" s="277"/>
      <c r="K41" s="277"/>
      <c r="L41" s="337"/>
      <c r="M41" s="277"/>
      <c r="N41" s="277"/>
      <c r="O41" s="277"/>
      <c r="P41" s="277"/>
      <c r="Q41" s="339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M11:P41 R11:Y41 F11:F41 H11:K41 L25:P26">
    <cfRule type="expression" dxfId="4" priority="11">
      <formula>ISERROR(F11)</formula>
    </cfRule>
  </conditionalFormatting>
  <conditionalFormatting sqref="Y12:Y41 E12:F41">
    <cfRule type="duplicateValues" dxfId="9" priority="33"/>
  </conditionalFormatting>
  <conditionalFormatting sqref="L11:L41">
    <cfRule type="expression" dxfId="3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5:F18 H12:K24 C13:C33 C34:C41 M12:X24 F22:F23 R26:X26 R25:X25" unlockedFormula="1"/>
    <ignoredError sqref="L12:L24" formula="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J18" sqref="J1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Burgdorf Netz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Netz Burgdorf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98701054000004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42675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3" t="s">
        <v>462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8" t="s">
        <v>586</v>
      </c>
      <c r="C10" s="349"/>
      <c r="D10" s="94">
        <v>2</v>
      </c>
      <c r="E10" s="95" t="str">
        <f>IF(ISERROR(HLOOKUP(E$11,$M$9:$AD$33,$D10,0)),"",HLOOKUP(E$11,$M$9:$AD$33,$D10,0))</f>
        <v xml:space="preserve">Nieder-sachsen  </v>
      </c>
      <c r="F10" s="346" t="s">
        <v>399</v>
      </c>
      <c r="G10" s="346"/>
      <c r="H10" s="346"/>
      <c r="I10" s="346"/>
      <c r="J10" s="346"/>
      <c r="K10" s="346"/>
      <c r="L10" s="347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 t="s">
        <v>678</v>
      </c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5" priority="9">
      <formula>IF(E$11="NB",1,0)</formula>
    </cfRule>
  </conditionalFormatting>
  <conditionalFormatting sqref="F12:L33">
    <cfRule type="expression" dxfId="14" priority="6">
      <formula>IF($E12=1,1,0)</formula>
    </cfRule>
  </conditionalFormatting>
  <conditionalFormatting sqref="M12:AD33">
    <cfRule type="expression" dxfId="13" priority="3">
      <formula>IF(M$11=1,1)</formula>
    </cfRule>
  </conditionalFormatting>
  <conditionalFormatting sqref="M9:AD10">
    <cfRule type="expression" dxfId="1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20" zoomScale="80" zoomScaleNormal="80" workbookViewId="0">
      <selection activeCell="B130" sqref="B130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4" t="s">
        <v>655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0" t="s">
        <v>248</v>
      </c>
      <c r="B3" s="235" t="s">
        <v>86</v>
      </c>
      <c r="C3" s="236"/>
      <c r="D3" s="352" t="s">
        <v>461</v>
      </c>
      <c r="E3" s="353"/>
      <c r="F3" s="353"/>
      <c r="G3" s="353"/>
      <c r="H3" s="353"/>
      <c r="I3" s="353"/>
      <c r="J3" s="354"/>
      <c r="K3" s="237"/>
      <c r="L3" s="237"/>
      <c r="M3" s="237"/>
      <c r="N3" s="237"/>
      <c r="O3" s="238"/>
      <c r="P3" s="237"/>
    </row>
    <row r="4" spans="1:16" ht="20.100000000000001" customHeight="1">
      <c r="A4" s="351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1" priority="2" stopIfTrue="1" operator="equal">
      <formula>$M7</formula>
    </cfRule>
  </conditionalFormatting>
  <conditionalFormatting sqref="D9:J9">
    <cfRule type="cellIs" dxfId="1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jennerjahns</cp:lastModifiedBy>
  <cp:lastPrinted>2015-03-20T22:59:10Z</cp:lastPrinted>
  <dcterms:created xsi:type="dcterms:W3CDTF">2015-01-15T05:25:41Z</dcterms:created>
  <dcterms:modified xsi:type="dcterms:W3CDTF">2016-11-02T07:56:39Z</dcterms:modified>
</cp:coreProperties>
</file>